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B2DDC017-4DD7-495B-A344-F1A257FEA36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-чорак 2024" sheetId="12" r:id="rId1"/>
    <sheet name="3-чорак 2024" sheetId="13" r:id="rId2"/>
    <sheet name="4-чорак 2024" sheetId="14" r:id="rId3"/>
    <sheet name="1-чорак 2025" sheetId="15" r:id="rId4"/>
    <sheet name="2-чорак 2025" sheetId="17" r:id="rId5"/>
    <sheet name="3-чорак 2025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8" l="1"/>
  <c r="H64" i="18"/>
  <c r="H109" i="18" l="1"/>
  <c r="H110" i="18" s="1"/>
  <c r="I40" i="18" l="1"/>
  <c r="H40" i="18"/>
  <c r="G148" i="18" l="1"/>
  <c r="G147" i="18"/>
  <c r="G145" i="18"/>
  <c r="H142" i="18"/>
  <c r="G142" i="18" s="1"/>
  <c r="G141" i="18"/>
  <c r="G140" i="18"/>
  <c r="G139" i="18"/>
  <c r="G138" i="18"/>
  <c r="G137" i="18"/>
  <c r="G136" i="18"/>
  <c r="G135" i="18"/>
  <c r="I132" i="18"/>
  <c r="H132" i="18"/>
  <c r="G132" i="18" s="1"/>
  <c r="G131" i="18"/>
  <c r="G130" i="18"/>
  <c r="G129" i="18"/>
  <c r="G128" i="18"/>
  <c r="G127" i="18"/>
  <c r="I125" i="18"/>
  <c r="G125" i="18" s="1"/>
  <c r="H125" i="18"/>
  <c r="G124" i="18"/>
  <c r="G123" i="18"/>
  <c r="G122" i="18"/>
  <c r="G121" i="18"/>
  <c r="G120" i="18"/>
  <c r="G119" i="18"/>
  <c r="G118" i="18"/>
  <c r="G115" i="18"/>
  <c r="G114" i="18"/>
  <c r="G113" i="18"/>
  <c r="G112" i="18"/>
  <c r="I109" i="18"/>
  <c r="I110" i="18" s="1"/>
  <c r="G108" i="18"/>
  <c r="G107" i="18"/>
  <c r="G106" i="18"/>
  <c r="I105" i="18"/>
  <c r="H105" i="18"/>
  <c r="G105" i="18" s="1"/>
  <c r="G104" i="18"/>
  <c r="G103" i="18"/>
  <c r="G102" i="18"/>
  <c r="G101" i="18"/>
  <c r="I99" i="18"/>
  <c r="H99" i="18"/>
  <c r="G98" i="18"/>
  <c r="G97" i="18"/>
  <c r="G96" i="18"/>
  <c r="G95" i="18"/>
  <c r="G94" i="18"/>
  <c r="G93" i="18"/>
  <c r="G92" i="18"/>
  <c r="G91" i="18"/>
  <c r="G90" i="18"/>
  <c r="G89" i="18"/>
  <c r="I85" i="18"/>
  <c r="H85" i="18"/>
  <c r="G84" i="18"/>
  <c r="G83" i="18"/>
  <c r="G82" i="18"/>
  <c r="G81" i="18"/>
  <c r="G80" i="18"/>
  <c r="G79" i="18"/>
  <c r="G77" i="18"/>
  <c r="G76" i="18"/>
  <c r="G75" i="18"/>
  <c r="G72" i="18"/>
  <c r="G71" i="18"/>
  <c r="G70" i="18"/>
  <c r="G69" i="18"/>
  <c r="G68" i="18"/>
  <c r="G67" i="18"/>
  <c r="G66" i="18"/>
  <c r="G65" i="18"/>
  <c r="G64" i="18"/>
  <c r="G63" i="18"/>
  <c r="G62" i="18"/>
  <c r="G59" i="18"/>
  <c r="G58" i="18"/>
  <c r="I57" i="18"/>
  <c r="H57" i="18"/>
  <c r="G57" i="18" s="1"/>
  <c r="F56" i="18"/>
  <c r="F55" i="18"/>
  <c r="F54" i="18"/>
  <c r="G51" i="18"/>
  <c r="G50" i="18"/>
  <c r="G49" i="18"/>
  <c r="G48" i="18"/>
  <c r="I45" i="18"/>
  <c r="H45" i="18"/>
  <c r="G45" i="18" s="1"/>
  <c r="F44" i="18"/>
  <c r="F43" i="18"/>
  <c r="G41" i="18"/>
  <c r="G40" i="18"/>
  <c r="F39" i="18"/>
  <c r="F38" i="18"/>
  <c r="F37" i="18"/>
  <c r="I36" i="18"/>
  <c r="H36" i="18"/>
  <c r="G36" i="18" s="1"/>
  <c r="F35" i="18"/>
  <c r="F34" i="18"/>
  <c r="F33" i="18"/>
  <c r="F32" i="18"/>
  <c r="G30" i="18"/>
  <c r="G29" i="18"/>
  <c r="G28" i="18"/>
  <c r="I64" i="17"/>
  <c r="H64" i="17"/>
  <c r="H40" i="17"/>
  <c r="I36" i="17"/>
  <c r="H36" i="17"/>
  <c r="G148" i="17"/>
  <c r="G147" i="17"/>
  <c r="G145" i="17"/>
  <c r="H142" i="17"/>
  <c r="G142" i="17" s="1"/>
  <c r="G141" i="17"/>
  <c r="G140" i="17"/>
  <c r="G139" i="17"/>
  <c r="G138" i="17"/>
  <c r="G137" i="17"/>
  <c r="G136" i="17"/>
  <c r="G135" i="17"/>
  <c r="I132" i="17"/>
  <c r="G132" i="17" s="1"/>
  <c r="H132" i="17"/>
  <c r="G131" i="17"/>
  <c r="G130" i="17"/>
  <c r="G129" i="17"/>
  <c r="G128" i="17"/>
  <c r="G127" i="17"/>
  <c r="I125" i="17"/>
  <c r="H125" i="17"/>
  <c r="G125" i="17" s="1"/>
  <c r="G124" i="17"/>
  <c r="G123" i="17"/>
  <c r="G122" i="17"/>
  <c r="G121" i="17"/>
  <c r="G120" i="17"/>
  <c r="G119" i="17"/>
  <c r="G118" i="17"/>
  <c r="G115" i="17"/>
  <c r="G114" i="17"/>
  <c r="G113" i="17"/>
  <c r="G112" i="17"/>
  <c r="I109" i="17"/>
  <c r="H109" i="17"/>
  <c r="G109" i="17" s="1"/>
  <c r="G108" i="17"/>
  <c r="G107" i="17"/>
  <c r="G106" i="17"/>
  <c r="I105" i="17"/>
  <c r="H105" i="17"/>
  <c r="G105" i="17" s="1"/>
  <c r="G104" i="17"/>
  <c r="G103" i="17"/>
  <c r="G102" i="17"/>
  <c r="G101" i="17"/>
  <c r="I99" i="17"/>
  <c r="H99" i="17"/>
  <c r="G98" i="17"/>
  <c r="G97" i="17"/>
  <c r="G96" i="17"/>
  <c r="G95" i="17"/>
  <c r="G94" i="17"/>
  <c r="G93" i="17"/>
  <c r="G92" i="17"/>
  <c r="G91" i="17"/>
  <c r="G90" i="17"/>
  <c r="G89" i="17"/>
  <c r="I85" i="17"/>
  <c r="H85" i="17"/>
  <c r="G84" i="17"/>
  <c r="G83" i="17"/>
  <c r="G82" i="17"/>
  <c r="G81" i="17"/>
  <c r="G80" i="17"/>
  <c r="G79" i="17"/>
  <c r="G77" i="17"/>
  <c r="G76" i="17"/>
  <c r="G75" i="17"/>
  <c r="G72" i="17"/>
  <c r="G71" i="17"/>
  <c r="G70" i="17"/>
  <c r="G69" i="17"/>
  <c r="G68" i="17"/>
  <c r="G67" i="17"/>
  <c r="G66" i="17"/>
  <c r="G65" i="17"/>
  <c r="G63" i="17"/>
  <c r="G62" i="17"/>
  <c r="G59" i="17"/>
  <c r="G58" i="17"/>
  <c r="I57" i="17"/>
  <c r="H57" i="17"/>
  <c r="F56" i="17"/>
  <c r="F55" i="17"/>
  <c r="F54" i="17"/>
  <c r="G51" i="17"/>
  <c r="G50" i="17"/>
  <c r="G49" i="17"/>
  <c r="G48" i="17"/>
  <c r="I45" i="17"/>
  <c r="H45" i="17"/>
  <c r="G45" i="17" s="1"/>
  <c r="F44" i="17"/>
  <c r="F43" i="17"/>
  <c r="G41" i="17"/>
  <c r="I40" i="17"/>
  <c r="F39" i="17"/>
  <c r="F38" i="17"/>
  <c r="F37" i="17"/>
  <c r="F35" i="17"/>
  <c r="F34" i="17"/>
  <c r="F33" i="17"/>
  <c r="F32" i="17"/>
  <c r="G30" i="17"/>
  <c r="G29" i="17"/>
  <c r="G28" i="17"/>
  <c r="H111" i="15"/>
  <c r="H85" i="15"/>
  <c r="I64" i="15"/>
  <c r="H64" i="15"/>
  <c r="G109" i="18" l="1"/>
  <c r="G99" i="18"/>
  <c r="G85" i="18"/>
  <c r="I111" i="18"/>
  <c r="I116" i="18" s="1"/>
  <c r="I133" i="18" s="1"/>
  <c r="I144" i="18" s="1"/>
  <c r="I146" i="18" s="1"/>
  <c r="I149" i="18" s="1"/>
  <c r="H110" i="17"/>
  <c r="H111" i="17" s="1"/>
  <c r="H116" i="17" s="1"/>
  <c r="H133" i="17" s="1"/>
  <c r="I110" i="17"/>
  <c r="G85" i="17"/>
  <c r="G64" i="17"/>
  <c r="G57" i="17"/>
  <c r="G40" i="17"/>
  <c r="G36" i="17"/>
  <c r="I111" i="17"/>
  <c r="I116" i="17" s="1"/>
  <c r="I133" i="17" s="1"/>
  <c r="I144" i="17" s="1"/>
  <c r="I146" i="17" s="1"/>
  <c r="I149" i="17" s="1"/>
  <c r="G110" i="17"/>
  <c r="G99" i="17"/>
  <c r="H40" i="15"/>
  <c r="G110" i="18" l="1"/>
  <c r="H111" i="18"/>
  <c r="G111" i="17"/>
  <c r="G116" i="17" s="1"/>
  <c r="H144" i="17"/>
  <c r="G133" i="17"/>
  <c r="I36" i="15"/>
  <c r="H116" i="18" l="1"/>
  <c r="H133" i="18" s="1"/>
  <c r="G111" i="18"/>
  <c r="G116" i="18" s="1"/>
  <c r="G144" i="17"/>
  <c r="H146" i="17"/>
  <c r="G148" i="15"/>
  <c r="G147" i="15"/>
  <c r="G145" i="15"/>
  <c r="H142" i="15"/>
  <c r="G142" i="15" s="1"/>
  <c r="G141" i="15"/>
  <c r="G140" i="15"/>
  <c r="G139" i="15"/>
  <c r="G138" i="15"/>
  <c r="G137" i="15"/>
  <c r="G136" i="15"/>
  <c r="G135" i="15"/>
  <c r="I132" i="15"/>
  <c r="H132" i="15"/>
  <c r="G132" i="15"/>
  <c r="G131" i="15"/>
  <c r="G130" i="15"/>
  <c r="G129" i="15"/>
  <c r="G128" i="15"/>
  <c r="G127" i="15"/>
  <c r="I125" i="15"/>
  <c r="H125" i="15"/>
  <c r="G125" i="15" s="1"/>
  <c r="G124" i="15"/>
  <c r="G123" i="15"/>
  <c r="G122" i="15"/>
  <c r="G121" i="15"/>
  <c r="G120" i="15"/>
  <c r="G119" i="15"/>
  <c r="G118" i="15"/>
  <c r="G115" i="15"/>
  <c r="G114" i="15"/>
  <c r="G113" i="15"/>
  <c r="G112" i="15"/>
  <c r="I109" i="15"/>
  <c r="I110" i="15" s="1"/>
  <c r="H109" i="15"/>
  <c r="H110" i="15" s="1"/>
  <c r="G110" i="15" s="1"/>
  <c r="G108" i="15"/>
  <c r="G107" i="15"/>
  <c r="G106" i="15"/>
  <c r="I105" i="15"/>
  <c r="H105" i="15"/>
  <c r="G105" i="15"/>
  <c r="G104" i="15"/>
  <c r="G103" i="15"/>
  <c r="G102" i="15"/>
  <c r="G101" i="15"/>
  <c r="I99" i="15"/>
  <c r="H99" i="15"/>
  <c r="G98" i="15"/>
  <c r="G97" i="15"/>
  <c r="G96" i="15"/>
  <c r="G95" i="15"/>
  <c r="G94" i="15"/>
  <c r="G93" i="15"/>
  <c r="G92" i="15"/>
  <c r="G91" i="15"/>
  <c r="G90" i="15"/>
  <c r="G89" i="15"/>
  <c r="I85" i="15"/>
  <c r="G85" i="15"/>
  <c r="G84" i="15"/>
  <c r="G83" i="15"/>
  <c r="G82" i="15"/>
  <c r="G81" i="15"/>
  <c r="G80" i="15"/>
  <c r="G79" i="15"/>
  <c r="G77" i="15"/>
  <c r="G76" i="15"/>
  <c r="G75" i="15"/>
  <c r="G72" i="15"/>
  <c r="G71" i="15"/>
  <c r="G70" i="15"/>
  <c r="G69" i="15"/>
  <c r="G68" i="15"/>
  <c r="G67" i="15"/>
  <c r="G66" i="15"/>
  <c r="G65" i="15"/>
  <c r="G63" i="15"/>
  <c r="G62" i="15"/>
  <c r="G59" i="15"/>
  <c r="G58" i="15"/>
  <c r="I57" i="15"/>
  <c r="H57" i="15"/>
  <c r="G57" i="15" s="1"/>
  <c r="F56" i="15"/>
  <c r="F55" i="15"/>
  <c r="F54" i="15"/>
  <c r="G51" i="15"/>
  <c r="G50" i="15"/>
  <c r="G49" i="15"/>
  <c r="G48" i="15"/>
  <c r="I45" i="15"/>
  <c r="H45" i="15"/>
  <c r="F44" i="15"/>
  <c r="F43" i="15"/>
  <c r="G41" i="15"/>
  <c r="I40" i="15"/>
  <c r="G40" i="15"/>
  <c r="F39" i="15"/>
  <c r="F38" i="15"/>
  <c r="F37" i="15"/>
  <c r="F35" i="15"/>
  <c r="F34" i="15"/>
  <c r="F33" i="15"/>
  <c r="F32" i="15"/>
  <c r="G30" i="15"/>
  <c r="G29" i="15"/>
  <c r="G28" i="15"/>
  <c r="H99" i="14"/>
  <c r="I149" i="14"/>
  <c r="I146" i="14"/>
  <c r="I144" i="14"/>
  <c r="H142" i="14"/>
  <c r="I133" i="14"/>
  <c r="G132" i="14"/>
  <c r="I132" i="14"/>
  <c r="H132" i="14"/>
  <c r="I125" i="14"/>
  <c r="H125" i="14"/>
  <c r="I116" i="14"/>
  <c r="I110" i="14"/>
  <c r="I111" i="14" s="1"/>
  <c r="H110" i="14"/>
  <c r="H105" i="14"/>
  <c r="I109" i="14"/>
  <c r="H109" i="14"/>
  <c r="I105" i="14"/>
  <c r="I99" i="14"/>
  <c r="H144" i="18" l="1"/>
  <c r="G133" i="18"/>
  <c r="H149" i="17"/>
  <c r="G149" i="17" s="1"/>
  <c r="G146" i="17"/>
  <c r="I111" i="15"/>
  <c r="I116" i="15" s="1"/>
  <c r="I133" i="15" s="1"/>
  <c r="I144" i="15" s="1"/>
  <c r="I146" i="15" s="1"/>
  <c r="I149" i="15" s="1"/>
  <c r="G109" i="15"/>
  <c r="G111" i="15"/>
  <c r="G116" i="15" s="1"/>
  <c r="G99" i="15"/>
  <c r="G64" i="15"/>
  <c r="G45" i="15"/>
  <c r="G36" i="15"/>
  <c r="H116" i="15"/>
  <c r="H133" i="15" s="1"/>
  <c r="H111" i="14"/>
  <c r="H116" i="14" s="1"/>
  <c r="H133" i="14" s="1"/>
  <c r="H144" i="14" s="1"/>
  <c r="H146" i="14" s="1"/>
  <c r="H149" i="14" s="1"/>
  <c r="H146" i="18" l="1"/>
  <c r="G144" i="18"/>
  <c r="G133" i="15"/>
  <c r="H144" i="15"/>
  <c r="H85" i="14"/>
  <c r="I64" i="14"/>
  <c r="H64" i="14"/>
  <c r="G146" i="18" l="1"/>
  <c r="H149" i="18"/>
  <c r="G149" i="18" s="1"/>
  <c r="H146" i="15"/>
  <c r="G144" i="15"/>
  <c r="H57" i="14"/>
  <c r="I36" i="14"/>
  <c r="H36" i="14"/>
  <c r="I40" i="14"/>
  <c r="H40" i="14"/>
  <c r="I45" i="14"/>
  <c r="H45" i="14"/>
  <c r="I57" i="14"/>
  <c r="H149" i="15" l="1"/>
  <c r="G149" i="15" s="1"/>
  <c r="G146" i="15"/>
  <c r="G149" i="14"/>
  <c r="G148" i="14"/>
  <c r="G147" i="14"/>
  <c r="G146" i="14"/>
  <c r="G145" i="14"/>
  <c r="G144" i="14"/>
  <c r="G142" i="14"/>
  <c r="G141" i="14"/>
  <c r="G140" i="14"/>
  <c r="G139" i="14"/>
  <c r="G138" i="14"/>
  <c r="G137" i="14"/>
  <c r="G136" i="14"/>
  <c r="G135" i="14"/>
  <c r="G133" i="14"/>
  <c r="G131" i="14"/>
  <c r="G130" i="14"/>
  <c r="G129" i="14"/>
  <c r="G128" i="14"/>
  <c r="G127" i="14"/>
  <c r="G125" i="14"/>
  <c r="G124" i="14"/>
  <c r="G123" i="14"/>
  <c r="G122" i="14"/>
  <c r="G121" i="14"/>
  <c r="G120" i="14"/>
  <c r="G119" i="14"/>
  <c r="G118" i="14"/>
  <c r="G115" i="14"/>
  <c r="G114" i="14"/>
  <c r="G113" i="14"/>
  <c r="G112" i="14"/>
  <c r="G111" i="14"/>
  <c r="G116" i="14" s="1"/>
  <c r="G110" i="14"/>
  <c r="G109" i="14"/>
  <c r="G108" i="14"/>
  <c r="G107" i="14"/>
  <c r="G106" i="14"/>
  <c r="G105" i="14"/>
  <c r="G104" i="14"/>
  <c r="G103" i="14"/>
  <c r="G102" i="14"/>
  <c r="G101" i="14"/>
  <c r="G99" i="14"/>
  <c r="G98" i="14"/>
  <c r="G97" i="14"/>
  <c r="G96" i="14"/>
  <c r="G95" i="14"/>
  <c r="G94" i="14"/>
  <c r="G93" i="14"/>
  <c r="G92" i="14"/>
  <c r="G91" i="14"/>
  <c r="G90" i="14"/>
  <c r="G89" i="14"/>
  <c r="I85" i="14"/>
  <c r="G85" i="14"/>
  <c r="G84" i="14"/>
  <c r="G83" i="14"/>
  <c r="G82" i="14"/>
  <c r="G81" i="14"/>
  <c r="G80" i="14"/>
  <c r="G79" i="14"/>
  <c r="G77" i="14"/>
  <c r="G76" i="14"/>
  <c r="G75" i="14"/>
  <c r="G72" i="14"/>
  <c r="G71" i="14"/>
  <c r="G70" i="14"/>
  <c r="G69" i="14"/>
  <c r="G68" i="14"/>
  <c r="G67" i="14"/>
  <c r="G66" i="14"/>
  <c r="G65" i="14"/>
  <c r="G64" i="14"/>
  <c r="G63" i="14"/>
  <c r="G62" i="14"/>
  <c r="G59" i="14"/>
  <c r="G58" i="14"/>
  <c r="G57" i="14"/>
  <c r="F56" i="14"/>
  <c r="F55" i="14"/>
  <c r="F54" i="14"/>
  <c r="G51" i="14"/>
  <c r="G50" i="14"/>
  <c r="G49" i="14"/>
  <c r="G48" i="14"/>
  <c r="G45" i="14"/>
  <c r="F44" i="14"/>
  <c r="F43" i="14"/>
  <c r="G41" i="14"/>
  <c r="G40" i="14"/>
  <c r="F39" i="14"/>
  <c r="F38" i="14"/>
  <c r="F37" i="14"/>
  <c r="G36" i="14"/>
  <c r="F35" i="14"/>
  <c r="F34" i="14"/>
  <c r="F33" i="14"/>
  <c r="F32" i="14"/>
  <c r="G30" i="14"/>
  <c r="G29" i="14"/>
  <c r="G28" i="14"/>
  <c r="H85" i="13"/>
  <c r="G85" i="13" s="1"/>
  <c r="I85" i="13"/>
  <c r="G149" i="13"/>
  <c r="G148" i="13"/>
  <c r="G147" i="13"/>
  <c r="G146" i="13"/>
  <c r="G145" i="13"/>
  <c r="G144" i="13"/>
  <c r="G142" i="13"/>
  <c r="G141" i="13"/>
  <c r="G140" i="13"/>
  <c r="G139" i="13"/>
  <c r="G138" i="13"/>
  <c r="G137" i="13"/>
  <c r="G136" i="13"/>
  <c r="G135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99" i="13"/>
  <c r="G98" i="13"/>
  <c r="G97" i="13"/>
  <c r="G96" i="13"/>
  <c r="G95" i="13"/>
  <c r="G94" i="13"/>
  <c r="G93" i="13"/>
  <c r="G92" i="13"/>
  <c r="G91" i="13"/>
  <c r="G90" i="13"/>
  <c r="G89" i="13"/>
  <c r="G84" i="13"/>
  <c r="G83" i="13"/>
  <c r="G82" i="13"/>
  <c r="G81" i="13"/>
  <c r="G80" i="13"/>
  <c r="G79" i="13"/>
  <c r="G77" i="13"/>
  <c r="G76" i="13"/>
  <c r="G75" i="13"/>
  <c r="G72" i="13"/>
  <c r="G71" i="13"/>
  <c r="G70" i="13"/>
  <c r="G69" i="13"/>
  <c r="G68" i="13"/>
  <c r="G67" i="13"/>
  <c r="G66" i="13"/>
  <c r="G65" i="13"/>
  <c r="G64" i="13"/>
  <c r="G63" i="13"/>
  <c r="G62" i="13"/>
  <c r="G59" i="13"/>
  <c r="G58" i="13"/>
  <c r="G57" i="13"/>
  <c r="F56" i="13"/>
  <c r="F55" i="13"/>
  <c r="F54" i="13"/>
  <c r="G51" i="13"/>
  <c r="G50" i="13"/>
  <c r="G49" i="13"/>
  <c r="G48" i="13"/>
  <c r="G45" i="13"/>
  <c r="F44" i="13"/>
  <c r="F43" i="13"/>
  <c r="G41" i="13"/>
  <c r="G40" i="13"/>
  <c r="F39" i="13"/>
  <c r="F38" i="13"/>
  <c r="F37" i="13"/>
  <c r="G36" i="13"/>
  <c r="F35" i="13"/>
  <c r="F34" i="13"/>
  <c r="F33" i="13"/>
  <c r="F32" i="13"/>
  <c r="G30" i="13"/>
  <c r="G29" i="13"/>
  <c r="G28" i="13"/>
  <c r="I85" i="12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<sst xmlns="http://schemas.openxmlformats.org/spreadsheetml/2006/main" count="1002" uniqueCount="190">
  <si>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</si>
  <si>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</si>
  <si>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</si>
  <si>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</si>
  <si>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</si>
  <si>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</si>
  <si>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</si>
  <si>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</si>
  <si>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</si>
  <si>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</si>
  <si>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</si>
  <si>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</si>
  <si>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</si>
  <si>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</si>
  <si>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</si>
  <si>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</si>
  <si>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</si>
  <si>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</si>
  <si>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</si>
  <si>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</si>
  <si>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</si>
  <si>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</si>
  <si>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</si>
  <si>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</si>
  <si>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</si>
  <si>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</si>
  <si>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</si>
  <si>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</si>
  <si>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</si>
  <si>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</si>
  <si>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</si>
  <si>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</si>
  <si>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</si>
  <si>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</si>
  <si>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</si>
  <si>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</si>
  <si>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</si>
  <si>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</si>
  <si>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</si>
  <si>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</si>
  <si>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</si>
  <si>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</si>
  <si>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</si>
  <si>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</si>
  <si>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</si>
  <si>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</si>
  <si>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</si>
  <si>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</si>
  <si>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</si>
  <si>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</si>
  <si>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</si>
  <si>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</si>
  <si>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</si>
  <si>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</si>
  <si>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</si>
  <si>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</si>
  <si>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</si>
  <si>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</si>
  <si>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</si>
  <si>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</si>
  <si>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</si>
  <si>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</si>
  <si>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</si>
  <si>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</si>
  <si>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</si>
  <si>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</si>
  <si>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</si>
  <si>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</si>
  <si>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</si>
  <si>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</si>
  <si>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</si>
  <si>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</si>
  <si>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</si>
  <si>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</si>
  <si>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</si>
  <si>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</si>
  <si>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</si>
  <si>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</si>
  <si>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</si>
  <si>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</si>
  <si>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</si>
  <si>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</si>
  <si>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</si>
  <si>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</si>
  <si>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</si>
  <si>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</si>
  <si>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</si>
  <si>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</si>
  <si>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</si>
  <si>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</si>
  <si>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</si>
  <si>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</si>
  <si>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</si>
  <si>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</si>
  <si>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</si>
  <si>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</si>
  <si>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</si>
  <si>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</si>
  <si>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</si>
  <si>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</si>
  <si>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</si>
  <si>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</si>
  <si>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</si>
  <si>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</si>
  <si>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</si>
  <si>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</si>
  <si>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</si>
  <si>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</si>
  <si>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</si>
  <si>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</si>
  <si>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</si>
  <si>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</si>
  <si>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</si>
  <si>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</si>
  <si>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</si>
  <si>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</si>
  <si>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</si>
  <si>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</si>
  <si>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</si>
  <si>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</si>
  <si>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</si>
  <si>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</si>
  <si>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</si>
  <si>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</si>
  <si>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</si>
  <si>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</si>
  <si>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</si>
  <si>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</si>
  <si>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</si>
  <si>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</si>
  <si>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</si>
  <si>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</si>
  <si>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</si>
  <si>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</si>
  <si>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</si>
  <si>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</si>
  <si>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</si>
  <si>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</si>
  <si>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</si>
  <si>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</si>
  <si>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</si>
  <si>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</si>
  <si>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</si>
  <si>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</si>
  <si>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</si>
  <si>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</si>
  <si>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</si>
  <si>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</si>
  <si>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</si>
  <si>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</si>
  <si>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</si>
  <si>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</si>
  <si>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</si>
  <si>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</si>
  <si>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</si>
  <si>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</si>
  <si>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</si>
  <si>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</si>
  <si>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</si>
  <si>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</si>
  <si>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</si>
  <si>
    <t xml:space="preserve">                “ЎЗСАНОАТҚУРИЛИШБАНК” АТБНИНГ 2024 ЙИЛ 3 ЧОРАК ЯКУНЛАРИ БЎЙИЧА ҲИСОБОТИ</t>
  </si>
  <si>
    <t>БАНКЛАР УЧУН БУХГАЛТЕРИЯ БАЛАНСИ (30.09.2024)</t>
  </si>
  <si>
    <t>БАНКЛАР УЧУН МОЛИЯВИЙ НАТИЖАЛАР ТЎҒРИСИДАГИ ҲИСОБОТ (30.09.2024)</t>
  </si>
  <si>
    <t xml:space="preserve">                “ЎЗСАНОАТҚУРИЛИШБАНК” АТБНИНГ 2024 ЙИЛ 4 ЧОРАК ЯКУНЛАРИ БЎЙИЧА ҲИСОБОТИ</t>
  </si>
  <si>
    <t>БАНКЛАР УЧУН БУХГАЛТЕРИЯ БАЛАНСИ (27.12.2024)</t>
  </si>
  <si>
    <t xml:space="preserve">      а. Кредит ва лизинг операциялар (брутто)</t>
  </si>
  <si>
    <t>БАНКЛАР УЧУН МОЛИЯВИЙ НАТИЖАЛАР ТЎҒРИСИДАГИ ҲИСОБОТ (27.12.2024)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</si>
  <si>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</si>
  <si>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</si>
  <si>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</si>
  <si>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</si>
  <si>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</si>
  <si>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</si>
  <si>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</si>
  <si>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</si>
  <si>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</si>
  <si>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</si>
  <si>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</si>
  <si>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</si>
  <si>
    <t xml:space="preserve">                “ЎЗСАНОАТҚУРИЛИШБАНК” АТБНИНГ 2025 ЙИЛ 1 ЧОРАК ЯКУНЛАРИ БЎЙИЧА ҲИСОБОТИ</t>
  </si>
  <si>
    <t>БАНКЛАР УЧУН БУХГАЛТЕРИЯ БАЛАНСИ (28.03.2025)</t>
  </si>
  <si>
    <t>6. РЕПО битимлари бўйича сотиб олинган қимматли қоғозлар, соф</t>
  </si>
  <si>
    <t>БАНКЛАР УЧУН МОЛИЯВИЙ НАТИЖАЛАР ТЎҒРИСИДАГИ ҲИСОБОТ (28.03.2025)</t>
  </si>
  <si>
    <t xml:space="preserve">                “ЎЗСАНОАТҚУРИЛИШБАНК” АТБНИНГ 2025 ЙИЛ 2 ЧОРАК ЯКУНЛАРИ БЎЙИЧА ҲИСОБОТИ</t>
  </si>
  <si>
    <t>БАНКЛАР УЧУН БУХГАЛТЕРИЯ БАЛАНСИ (30.06.2025)</t>
  </si>
  <si>
    <t>БАНКЛАР УЧУН МОЛИЯВИЙ НАТИЖАЛАР ТЎҒРИСИДАГИ ҲИСОБОТ (30.06.2025)</t>
  </si>
  <si>
    <t xml:space="preserve">                “ЎЗСАНОАТҚУРИЛИШБАНК” АТБНИНГ 2025 ЙИЛ 3 ЧОРАК ЯКУНЛАРИ БЎЙИЧА ҲИСОБОТИ</t>
  </si>
  <si>
    <t>БАНКЛАР УЧУН БУХГАЛТЕРИЯ БАЛАНСИ (30.09.2025)</t>
  </si>
  <si>
    <t>БАНКЛАР УЧУН МОЛИЯВИЙ НАТИЖАЛАР ТЎҒРИСИДАГИ ҲИСОБОТ (30.09.2025)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</si>
</sst>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7" fillId="2" borderId="1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158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159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1155623437</v>
      </c>
      <c r="H28" s="21">
        <v>376300573</v>
      </c>
      <c r="I28" s="21">
        <v>779322864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37"/>
      <c r="C37" s="37"/>
      <c r="D37" s="31" t="s">
        <v>135</v>
      </c>
      <c r="E37" s="31"/>
      <c r="F37" s="20">
        <f>H37+I37</f>
        <v>598498686</v>
      </c>
      <c r="G37" s="22"/>
      <c r="H37" s="21">
        <v>595278589</v>
      </c>
      <c r="I37" s="21">
        <v>3220097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137</v>
      </c>
      <c r="E43" s="31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15055179</v>
      </c>
      <c r="G55" s="22"/>
      <c r="H55" s="21">
        <v>15055179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9477953008</v>
      </c>
      <c r="H64" s="21">
        <v>6962861408</v>
      </c>
      <c r="I64" s="21">
        <v>2515091600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32">
        <v>6</v>
      </c>
      <c r="C86" s="32"/>
      <c r="D86" s="33" t="s">
        <v>160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81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32"/>
      <c r="C102" s="32"/>
      <c r="D102" s="31" t="s">
        <v>88</v>
      </c>
      <c r="E102" s="31"/>
      <c r="F102" s="31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2"/>
      <c r="C103" s="32"/>
      <c r="D103" s="31" t="s">
        <v>89</v>
      </c>
      <c r="E103" s="31"/>
      <c r="F103" s="31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32"/>
      <c r="C104" s="32"/>
      <c r="D104" s="31" t="s">
        <v>90</v>
      </c>
      <c r="E104" s="31"/>
      <c r="F104" s="31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2"/>
      <c r="C105" s="32"/>
      <c r="D105" s="31" t="s">
        <v>91</v>
      </c>
      <c r="E105" s="31"/>
      <c r="F105" s="31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32"/>
      <c r="C106" s="32"/>
      <c r="D106" s="29" t="s">
        <v>92</v>
      </c>
      <c r="E106" s="29"/>
      <c r="F106" s="29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32"/>
      <c r="C107" s="32"/>
      <c r="D107" s="31" t="s">
        <v>93</v>
      </c>
      <c r="E107" s="31"/>
      <c r="F107" s="31"/>
      <c r="G107" s="20">
        <f t="shared" si="4"/>
        <v>1348905110</v>
      </c>
      <c r="H107" s="21">
        <v>321959021</v>
      </c>
      <c r="I107" s="21">
        <v>1026946089</v>
      </c>
    </row>
    <row r="108" spans="2:9" x14ac:dyDescent="0.25">
      <c r="B108" s="32"/>
      <c r="C108" s="32"/>
      <c r="D108" s="31" t="s">
        <v>94</v>
      </c>
      <c r="E108" s="31"/>
      <c r="F108" s="31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32"/>
      <c r="C109" s="32"/>
      <c r="D109" s="31" t="s">
        <v>95</v>
      </c>
      <c r="E109" s="31"/>
      <c r="F109" s="31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32"/>
      <c r="C110" s="32"/>
      <c r="D110" s="29" t="s">
        <v>128</v>
      </c>
      <c r="E110" s="29"/>
      <c r="F110" s="29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32"/>
      <c r="C111" s="32"/>
      <c r="D111" s="29" t="s">
        <v>96</v>
      </c>
      <c r="E111" s="29"/>
      <c r="F111" s="29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32"/>
      <c r="C112" s="32"/>
      <c r="D112" s="29" t="s">
        <v>144</v>
      </c>
      <c r="E112" s="29"/>
      <c r="F112" s="29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32"/>
      <c r="C113" s="32"/>
      <c r="D113" s="35" t="s">
        <v>145</v>
      </c>
      <c r="E113" s="35"/>
      <c r="F113" s="35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32"/>
      <c r="C114" s="32"/>
      <c r="D114" s="35" t="s">
        <v>146</v>
      </c>
      <c r="E114" s="35"/>
      <c r="F114" s="35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2"/>
      <c r="C115" s="32"/>
      <c r="D115" s="36" t="s">
        <v>147</v>
      </c>
      <c r="E115" s="36"/>
      <c r="F115" s="36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32"/>
      <c r="C116" s="32"/>
      <c r="D116" s="35" t="s">
        <v>148</v>
      </c>
      <c r="E116" s="35"/>
      <c r="F116" s="35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284205035</v>
      </c>
      <c r="H118" s="21">
        <v>221906417</v>
      </c>
      <c r="I118" s="21">
        <v>62298618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32"/>
      <c r="C125" s="32"/>
      <c r="D125" s="31" t="s">
        <v>157</v>
      </c>
      <c r="E125" s="31"/>
      <c r="F125" s="31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32"/>
      <c r="C132" s="32"/>
      <c r="D132" s="31" t="s">
        <v>108</v>
      </c>
      <c r="E132" s="31"/>
      <c r="F132" s="31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419-984B-4056-9EB7-3C41CB75E235}">
  <dimension ref="A1:I158"/>
  <sheetViews>
    <sheetView topLeftCell="A25" zoomScale="130" zoomScaleNormal="130" workbookViewId="0">
      <selection activeCell="H149" sqref="H149:I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161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162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1590278136</v>
      </c>
      <c r="H28" s="21">
        <v>461058073</v>
      </c>
      <c r="I28" s="21">
        <v>1129220063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1048210208</v>
      </c>
      <c r="H29" s="21">
        <v>1027250679</v>
      </c>
      <c r="I29" s="21">
        <v>20959529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6743503765</v>
      </c>
      <c r="H30" s="21">
        <v>599537985</v>
      </c>
      <c r="I30" s="21">
        <v>6143965780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4486234296</v>
      </c>
      <c r="G32" s="22"/>
      <c r="H32" s="21">
        <v>4084160000</v>
      </c>
      <c r="I32" s="21">
        <v>402074296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-112300449</v>
      </c>
      <c r="G35" s="22"/>
      <c r="H35" s="21">
        <v>-136195474</v>
      </c>
      <c r="I35" s="21">
        <v>23895025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4373933847</v>
      </c>
      <c r="H36" s="21">
        <v>3947964526</v>
      </c>
      <c r="I36" s="21">
        <v>425969321</v>
      </c>
    </row>
    <row r="37" spans="2:9" x14ac:dyDescent="0.25">
      <c r="B37" s="37"/>
      <c r="C37" s="37"/>
      <c r="D37" s="31" t="s">
        <v>135</v>
      </c>
      <c r="E37" s="31"/>
      <c r="F37" s="20">
        <f>H37+I37</f>
        <v>970559047</v>
      </c>
      <c r="G37" s="22"/>
      <c r="H37" s="21">
        <v>967297847</v>
      </c>
      <c r="I37" s="21">
        <v>3261200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967338293</v>
      </c>
      <c r="H40" s="21">
        <v>964077093</v>
      </c>
      <c r="I40" s="21">
        <v>3261200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137</v>
      </c>
      <c r="E43" s="31"/>
      <c r="F43" s="20">
        <f>H43+I43</f>
        <v>62979799976</v>
      </c>
      <c r="G43" s="22"/>
      <c r="H43" s="21">
        <v>21361656535</v>
      </c>
      <c r="I43" s="21">
        <v>41618143441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1560011143</v>
      </c>
      <c r="G44" s="22"/>
      <c r="H44" s="21">
        <v>517278483</v>
      </c>
      <c r="I44" s="21">
        <v>1042732660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61419788833</v>
      </c>
      <c r="H45" s="21">
        <v>20844378052</v>
      </c>
      <c r="I45" s="21">
        <v>40575410781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192578100</v>
      </c>
      <c r="H49" s="21">
        <v>0</v>
      </c>
      <c r="I49" s="21">
        <v>192578100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3244331080</v>
      </c>
      <c r="H50" s="21">
        <v>3244331080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3794520401</v>
      </c>
      <c r="H51" s="21">
        <v>1522413027</v>
      </c>
      <c r="I51" s="21">
        <v>2272107374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459117431</v>
      </c>
      <c r="G54" s="22"/>
      <c r="H54" s="21">
        <v>459117431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13924270</v>
      </c>
      <c r="G55" s="22"/>
      <c r="H55" s="21">
        <v>13924270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160713076</v>
      </c>
      <c r="G56" s="22"/>
      <c r="H56" s="21">
        <v>160713076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312328625</v>
      </c>
      <c r="H57" s="21">
        <v>312328625</v>
      </c>
      <c r="I57" s="21"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1025986654</v>
      </c>
      <c r="H58" s="21">
        <v>821922019</v>
      </c>
      <c r="I58" s="21">
        <v>204064635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84242033711</v>
      </c>
      <c r="H59" s="24">
        <v>33274496928</v>
      </c>
      <c r="I59" s="24">
        <v>50967536783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6849532844</v>
      </c>
      <c r="H62" s="21">
        <v>3827471905</v>
      </c>
      <c r="I62" s="21">
        <v>3022060939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2808319699</v>
      </c>
      <c r="H63" s="21">
        <v>2507342765</v>
      </c>
      <c r="I63" s="21">
        <v>300976934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8327160459</v>
      </c>
      <c r="H64" s="21">
        <v>5957538622</v>
      </c>
      <c r="I64" s="21">
        <v>2369621837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23028003</v>
      </c>
      <c r="H65" s="21">
        <v>23028003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4861400819</v>
      </c>
      <c r="H66" s="21">
        <v>1250421823</v>
      </c>
      <c r="I66" s="21">
        <v>3610978996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37694164876</v>
      </c>
      <c r="H68" s="21">
        <v>3998073158</v>
      </c>
      <c r="I68" s="21">
        <v>33696091718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2426017580</v>
      </c>
      <c r="H69" s="21">
        <v>1447169608</v>
      </c>
      <c r="I69" s="21">
        <v>978847972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1048932027</v>
      </c>
      <c r="H70" s="21">
        <v>354718251</v>
      </c>
      <c r="I70" s="21">
        <v>694213776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1084039658</v>
      </c>
      <c r="H71" s="21">
        <v>565343831</v>
      </c>
      <c r="I71" s="21">
        <v>518695827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74718137944</v>
      </c>
      <c r="H72" s="24">
        <v>22226085088</v>
      </c>
      <c r="I72" s="24">
        <v>52492052856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13370354</v>
      </c>
      <c r="H82" s="21">
        <v>13370354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3102283512</v>
      </c>
      <c r="H83" s="21">
        <v>3102283512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9523895767</v>
      </c>
      <c r="H84" s="24">
        <v>9523895767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84242033711</v>
      </c>
      <c r="H85" s="24">
        <f>H72+H84</f>
        <v>31749980855</v>
      </c>
      <c r="I85" s="24">
        <f>I72+I84</f>
        <v>52492052856</v>
      </c>
    </row>
    <row r="86" spans="2:9" ht="15.75" customHeight="1" x14ac:dyDescent="0.25">
      <c r="B86" s="32">
        <v>6</v>
      </c>
      <c r="C86" s="32"/>
      <c r="D86" s="33" t="s">
        <v>163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4647260</v>
      </c>
      <c r="H89" s="21">
        <v>4647260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397992150</v>
      </c>
      <c r="H90" s="21">
        <v>36621221</v>
      </c>
      <c r="I90" s="21">
        <v>361370929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1011058</v>
      </c>
      <c r="H92" s="21">
        <v>1011058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342129139</v>
      </c>
      <c r="H93" s="21">
        <v>339781306</v>
      </c>
      <c r="I93" s="21">
        <v>2347833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81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5729932359</v>
      </c>
      <c r="H96" s="21">
        <v>2937295514</v>
      </c>
      <c r="I96" s="21">
        <v>2792636845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7414431</v>
      </c>
      <c r="H97" s="21">
        <v>7414431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1534942128</v>
      </c>
      <c r="H98" s="21">
        <v>1534942128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8018068525</v>
      </c>
      <c r="H99" s="24">
        <v>4861712918</v>
      </c>
      <c r="I99" s="24">
        <v>3156355607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41806648</v>
      </c>
      <c r="H101" s="21">
        <v>37731232</v>
      </c>
      <c r="I101" s="21">
        <v>4075416</v>
      </c>
    </row>
    <row r="102" spans="2:9" ht="15.75" customHeight="1" x14ac:dyDescent="0.25">
      <c r="B102" s="32"/>
      <c r="C102" s="32"/>
      <c r="D102" s="31" t="s">
        <v>88</v>
      </c>
      <c r="E102" s="31"/>
      <c r="F102" s="31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2"/>
      <c r="C103" s="32"/>
      <c r="D103" s="31" t="s">
        <v>89</v>
      </c>
      <c r="E103" s="31"/>
      <c r="F103" s="31"/>
      <c r="G103" s="20">
        <f>H103+I103</f>
        <v>964817698</v>
      </c>
      <c r="H103" s="21">
        <v>878756951</v>
      </c>
      <c r="I103" s="21">
        <v>86060747</v>
      </c>
    </row>
    <row r="104" spans="2:9" ht="15.75" customHeight="1" x14ac:dyDescent="0.25">
      <c r="B104" s="32"/>
      <c r="C104" s="32"/>
      <c r="D104" s="31" t="s">
        <v>90</v>
      </c>
      <c r="E104" s="31"/>
      <c r="F104" s="31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2"/>
      <c r="C105" s="32"/>
      <c r="D105" s="31" t="s">
        <v>91</v>
      </c>
      <c r="E105" s="31"/>
      <c r="F105" s="31"/>
      <c r="G105" s="20">
        <f t="shared" si="4"/>
        <v>505818719</v>
      </c>
      <c r="H105" s="21">
        <v>281282440</v>
      </c>
      <c r="I105" s="21">
        <v>224536279</v>
      </c>
    </row>
    <row r="106" spans="2:9" ht="15.75" customHeight="1" x14ac:dyDescent="0.25">
      <c r="B106" s="32"/>
      <c r="C106" s="32"/>
      <c r="D106" s="29" t="s">
        <v>92</v>
      </c>
      <c r="E106" s="29"/>
      <c r="F106" s="29"/>
      <c r="G106" s="23">
        <f t="shared" si="4"/>
        <v>1512443065</v>
      </c>
      <c r="H106" s="24">
        <v>1197770623</v>
      </c>
      <c r="I106" s="24">
        <v>314672442</v>
      </c>
    </row>
    <row r="107" spans="2:9" ht="15.75" customHeight="1" x14ac:dyDescent="0.25">
      <c r="B107" s="32"/>
      <c r="C107" s="32"/>
      <c r="D107" s="31" t="s">
        <v>93</v>
      </c>
      <c r="E107" s="31"/>
      <c r="F107" s="31"/>
      <c r="G107" s="20">
        <f t="shared" si="4"/>
        <v>1970550521</v>
      </c>
      <c r="H107" s="21">
        <v>412636438</v>
      </c>
      <c r="I107" s="21">
        <v>1557914083</v>
      </c>
    </row>
    <row r="108" spans="2:9" x14ac:dyDescent="0.25">
      <c r="B108" s="32"/>
      <c r="C108" s="32"/>
      <c r="D108" s="31" t="s">
        <v>94</v>
      </c>
      <c r="E108" s="31"/>
      <c r="F108" s="31"/>
      <c r="G108" s="20">
        <f t="shared" si="4"/>
        <v>67037905</v>
      </c>
      <c r="H108" s="21">
        <v>67037905</v>
      </c>
      <c r="I108" s="21">
        <v>0</v>
      </c>
    </row>
    <row r="109" spans="2:9" x14ac:dyDescent="0.25">
      <c r="B109" s="32"/>
      <c r="C109" s="32"/>
      <c r="D109" s="31" t="s">
        <v>95</v>
      </c>
      <c r="E109" s="31"/>
      <c r="F109" s="31"/>
      <c r="G109" s="20">
        <f t="shared" si="4"/>
        <v>2027316629</v>
      </c>
      <c r="H109" s="21">
        <v>1660863076</v>
      </c>
      <c r="I109" s="21">
        <v>366453553</v>
      </c>
    </row>
    <row r="110" spans="2:9" ht="15.75" customHeight="1" x14ac:dyDescent="0.25">
      <c r="B110" s="32"/>
      <c r="C110" s="32"/>
      <c r="D110" s="29" t="s">
        <v>128</v>
      </c>
      <c r="E110" s="29"/>
      <c r="F110" s="29"/>
      <c r="G110" s="23">
        <f t="shared" si="4"/>
        <v>4064905055</v>
      </c>
      <c r="H110" s="24">
        <v>2140537419</v>
      </c>
      <c r="I110" s="24">
        <v>1924367636</v>
      </c>
    </row>
    <row r="111" spans="2:9" x14ac:dyDescent="0.25">
      <c r="B111" s="32"/>
      <c r="C111" s="32"/>
      <c r="D111" s="29" t="s">
        <v>96</v>
      </c>
      <c r="E111" s="29"/>
      <c r="F111" s="29"/>
      <c r="G111" s="23">
        <f t="shared" si="4"/>
        <v>5577348120</v>
      </c>
      <c r="H111" s="24">
        <v>3338308042</v>
      </c>
      <c r="I111" s="24">
        <v>2239040078</v>
      </c>
    </row>
    <row r="112" spans="2:9" s="10" customFormat="1" ht="26.25" customHeight="1" x14ac:dyDescent="0.25">
      <c r="B112" s="32"/>
      <c r="C112" s="32"/>
      <c r="D112" s="29" t="s">
        <v>144</v>
      </c>
      <c r="E112" s="29"/>
      <c r="F112" s="29"/>
      <c r="G112" s="23">
        <f t="shared" si="4"/>
        <v>2440720405</v>
      </c>
      <c r="H112" s="24">
        <v>1523404876</v>
      </c>
      <c r="I112" s="24">
        <v>917315529</v>
      </c>
    </row>
    <row r="113" spans="2:9" ht="16.5" customHeight="1" x14ac:dyDescent="0.25">
      <c r="B113" s="32"/>
      <c r="C113" s="32"/>
      <c r="D113" s="35" t="s">
        <v>145</v>
      </c>
      <c r="E113" s="35"/>
      <c r="F113" s="35"/>
      <c r="G113" s="20">
        <f t="shared" si="4"/>
        <v>2220352825</v>
      </c>
      <c r="H113" s="21">
        <v>792339085</v>
      </c>
      <c r="I113" s="21">
        <v>1428013740</v>
      </c>
    </row>
    <row r="114" spans="2:9" ht="16.5" customHeight="1" x14ac:dyDescent="0.25">
      <c r="B114" s="32"/>
      <c r="C114" s="32"/>
      <c r="D114" s="35" t="s">
        <v>146</v>
      </c>
      <c r="E114" s="35"/>
      <c r="F114" s="35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2"/>
      <c r="C115" s="32"/>
      <c r="D115" s="36" t="s">
        <v>147</v>
      </c>
      <c r="E115" s="36"/>
      <c r="F115" s="36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32"/>
      <c r="C116" s="32"/>
      <c r="D116" s="35" t="s">
        <v>148</v>
      </c>
      <c r="E116" s="35"/>
      <c r="F116" s="35"/>
      <c r="G116" s="20">
        <f>H116+I116</f>
        <v>603504280</v>
      </c>
      <c r="H116" s="21">
        <v>388540270</v>
      </c>
      <c r="I116" s="21">
        <v>214964010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450380806</v>
      </c>
      <c r="H118" s="21">
        <v>348192159</v>
      </c>
      <c r="I118" s="21">
        <v>102188647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1797118923</v>
      </c>
      <c r="H119" s="21">
        <v>-74263590</v>
      </c>
      <c r="I119" s="21">
        <v>1871382513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16576058</v>
      </c>
      <c r="H121" s="21">
        <v>16257434</v>
      </c>
      <c r="I121" s="21">
        <v>318624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65329567</v>
      </c>
      <c r="H122" s="21">
        <v>65273097</v>
      </c>
      <c r="I122" s="21">
        <v>56470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1258928364</v>
      </c>
      <c r="H123" s="21">
        <v>536600597</v>
      </c>
      <c r="I123" s="21">
        <v>722327767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389399511</v>
      </c>
      <c r="H124" s="21">
        <v>348607999</v>
      </c>
      <c r="I124" s="21">
        <v>40791512</v>
      </c>
    </row>
    <row r="125" spans="2:9" x14ac:dyDescent="0.25">
      <c r="B125" s="32"/>
      <c r="C125" s="32"/>
      <c r="D125" s="31" t="s">
        <v>157</v>
      </c>
      <c r="E125" s="31"/>
      <c r="F125" s="31"/>
      <c r="G125" s="23">
        <f t="shared" si="4"/>
        <v>3977733229</v>
      </c>
      <c r="H125" s="24">
        <v>1240667696</v>
      </c>
      <c r="I125" s="24">
        <v>2737065533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239976064</v>
      </c>
      <c r="H127" s="21">
        <v>154588816</v>
      </c>
      <c r="I127" s="21">
        <v>85387248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1101159145</v>
      </c>
      <c r="H128" s="21">
        <v>-613629171</v>
      </c>
      <c r="I128" s="21">
        <v>1714788316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3438626</v>
      </c>
      <c r="H131" s="21">
        <v>1815311</v>
      </c>
      <c r="I131" s="21">
        <v>1623315</v>
      </c>
    </row>
    <row r="132" spans="2:9" x14ac:dyDescent="0.25">
      <c r="B132" s="32"/>
      <c r="C132" s="32"/>
      <c r="D132" s="31" t="s">
        <v>108</v>
      </c>
      <c r="E132" s="31"/>
      <c r="F132" s="31"/>
      <c r="G132" s="23">
        <f t="shared" si="4"/>
        <v>1344723609</v>
      </c>
      <c r="H132" s="24">
        <v>-457075270</v>
      </c>
      <c r="I132" s="24">
        <v>1801798879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2246107814</v>
      </c>
      <c r="H133" s="24">
        <v>2036503381</v>
      </c>
      <c r="I133" s="24">
        <v>209604433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758203277</v>
      </c>
      <c r="H135" s="21">
        <v>758203277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89633288</v>
      </c>
      <c r="H136" s="21">
        <v>89633288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16695019</v>
      </c>
      <c r="H137" s="21">
        <v>16695019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32430826</v>
      </c>
      <c r="H138" s="21">
        <v>32430826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88523067</v>
      </c>
      <c r="H139" s="21">
        <v>88523067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81870419</v>
      </c>
      <c r="H140" s="21">
        <v>81870419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166991365</v>
      </c>
      <c r="H141" s="21">
        <v>166991365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1234347261</v>
      </c>
      <c r="H142" s="24">
        <v>1234347261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1011760553</v>
      </c>
      <c r="H144" s="24">
        <v>802156120</v>
      </c>
      <c r="I144" s="24">
        <v>209604433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210139464</v>
      </c>
      <c r="H145" s="21">
        <v>210139464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801621089</v>
      </c>
      <c r="H146" s="24">
        <v>592016656</v>
      </c>
      <c r="I146" s="24">
        <v>209604433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801621089</v>
      </c>
      <c r="H149" s="24">
        <v>592016656</v>
      </c>
      <c r="I149" s="24">
        <v>209604433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DE42E795-2E89-44B9-B869-B2554AB44778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57DB-1361-43FA-AE76-C986E7CAEE1C}">
  <dimension ref="A1:I158"/>
  <sheetViews>
    <sheetView zoomScale="130" zoomScaleNormal="130" workbookViewId="0">
      <selection activeCell="H99" sqref="H9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164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165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1710096763</v>
      </c>
      <c r="H28" s="21">
        <v>544484530</v>
      </c>
      <c r="I28" s="21">
        <v>1165612233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1138103892</v>
      </c>
      <c r="H29" s="21">
        <v>1125552298</v>
      </c>
      <c r="I29" s="21">
        <v>12551594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6454047664</v>
      </c>
      <c r="H30" s="21">
        <v>633238310</v>
      </c>
      <c r="I30" s="21">
        <v>5820809354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4328998890</v>
      </c>
      <c r="G32" s="22"/>
      <c r="H32" s="21">
        <v>3721465000</v>
      </c>
      <c r="I32" s="21">
        <v>607533890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-75954158</v>
      </c>
      <c r="G35" s="22"/>
      <c r="H35" s="21">
        <v>-100760990</v>
      </c>
      <c r="I35" s="21">
        <v>24806832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4253045607</v>
      </c>
      <c r="H36" s="21">
        <f>H32+H33+H35</f>
        <v>3620704885</v>
      </c>
      <c r="I36" s="21">
        <f>I32+I33+I35</f>
        <v>632340722</v>
      </c>
    </row>
    <row r="37" spans="2:9" x14ac:dyDescent="0.25">
      <c r="B37" s="37"/>
      <c r="C37" s="37"/>
      <c r="D37" s="31" t="s">
        <v>135</v>
      </c>
      <c r="E37" s="31"/>
      <c r="F37" s="20">
        <f>H37+I37</f>
        <v>988367997</v>
      </c>
      <c r="G37" s="22"/>
      <c r="H37" s="21">
        <v>985054204</v>
      </c>
      <c r="I37" s="21">
        <v>3313793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985147243</v>
      </c>
      <c r="H40" s="21">
        <f>H37-H38-H39</f>
        <v>981833450</v>
      </c>
      <c r="I40" s="21">
        <f>I37-I38-I39</f>
        <v>3313793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65498403863</v>
      </c>
      <c r="G43" s="22"/>
      <c r="H43" s="21">
        <v>24509225653</v>
      </c>
      <c r="I43" s="21">
        <v>40989178210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1785470196</v>
      </c>
      <c r="G44" s="22"/>
      <c r="H44" s="21">
        <v>688910473</v>
      </c>
      <c r="I44" s="21">
        <v>1096559723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63712933667</v>
      </c>
      <c r="H45" s="21">
        <f>H43-H44</f>
        <v>23820315180</v>
      </c>
      <c r="I45" s="21">
        <f>I43-I44</f>
        <v>39892618487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109734946</v>
      </c>
      <c r="H49" s="21">
        <v>0</v>
      </c>
      <c r="I49" s="21">
        <v>109734946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3696744725</v>
      </c>
      <c r="H50" s="21">
        <v>3696744725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3894539660</v>
      </c>
      <c r="H51" s="21">
        <v>1583714729</v>
      </c>
      <c r="I51" s="21">
        <v>2310824931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786265750</v>
      </c>
      <c r="G54" s="22"/>
      <c r="H54" s="21">
        <v>786265750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6450851</v>
      </c>
      <c r="G55" s="22"/>
      <c r="H55" s="21">
        <v>6450851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131182871</v>
      </c>
      <c r="G56" s="22"/>
      <c r="H56" s="21">
        <v>131182871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661533730</v>
      </c>
      <c r="H57" s="21">
        <f>H54+H55-H56</f>
        <v>661533730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1144736892</v>
      </c>
      <c r="H58" s="21">
        <v>965290337</v>
      </c>
      <c r="I58" s="21">
        <v>179446555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87596989839</v>
      </c>
      <c r="H59" s="24">
        <v>37469737224</v>
      </c>
      <c r="I59" s="24">
        <v>50127252615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7436279573</v>
      </c>
      <c r="H62" s="21">
        <v>4446244763</v>
      </c>
      <c r="I62" s="21">
        <v>2990034810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3289312497</v>
      </c>
      <c r="H63" s="21">
        <v>3004361784</v>
      </c>
      <c r="I63" s="21">
        <v>284950713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10019558799</v>
      </c>
      <c r="H64" s="21">
        <f>11533525346-H63</f>
        <v>8529163562</v>
      </c>
      <c r="I64" s="21">
        <f>1775345950-I63</f>
        <v>1490395237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81175</v>
      </c>
      <c r="H65" s="21">
        <v>81175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4053129092</v>
      </c>
      <c r="H66" s="21">
        <v>1187200564</v>
      </c>
      <c r="I66" s="21">
        <v>2865928528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505758323</v>
      </c>
      <c r="H67" s="21">
        <v>505758323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38839279617</v>
      </c>
      <c r="H68" s="21">
        <v>3975887812</v>
      </c>
      <c r="I68" s="21">
        <v>34863391805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2441803340</v>
      </c>
      <c r="H69" s="21">
        <v>1447169608</v>
      </c>
      <c r="I69" s="21">
        <v>994633732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1251915872</v>
      </c>
      <c r="H70" s="21">
        <v>473959979</v>
      </c>
      <c r="I70" s="21">
        <v>777955893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990040845</v>
      </c>
      <c r="H71" s="21">
        <v>489063770</v>
      </c>
      <c r="I71" s="21">
        <v>500977075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77571543481</v>
      </c>
      <c r="H72" s="24">
        <v>26391046229</v>
      </c>
      <c r="I72" s="24">
        <v>51180497252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13196355</v>
      </c>
      <c r="H82" s="21">
        <v>13196355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3604008102</v>
      </c>
      <c r="H83" s="21">
        <v>3604008102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10025446358</v>
      </c>
      <c r="H84" s="24">
        <v>10025446358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87596989839</v>
      </c>
      <c r="H85" s="24">
        <f>H72+H84</f>
        <v>36416492587</v>
      </c>
      <c r="I85" s="24">
        <f>I72+I84</f>
        <v>51180497252</v>
      </c>
    </row>
    <row r="86" spans="2:9" ht="15.75" customHeight="1" x14ac:dyDescent="0.25">
      <c r="B86" s="32">
        <v>6</v>
      </c>
      <c r="C86" s="32"/>
      <c r="D86" s="33" t="s">
        <v>167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5827509</v>
      </c>
      <c r="H89" s="21">
        <v>5827509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542212955</v>
      </c>
      <c r="H90" s="21">
        <v>46736009</v>
      </c>
      <c r="I90" s="21">
        <v>495476946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1625622</v>
      </c>
      <c r="H92" s="21">
        <v>1625622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516253445</v>
      </c>
      <c r="H93" s="21">
        <v>505838719</v>
      </c>
      <c r="I93" s="21">
        <v>10414726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7875409954</v>
      </c>
      <c r="H96" s="21">
        <v>4137221085</v>
      </c>
      <c r="I96" s="21">
        <v>3738188869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7817942</v>
      </c>
      <c r="H97" s="21">
        <v>7817942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2666972027</v>
      </c>
      <c r="H98" s="21">
        <v>2666972027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11616119454</v>
      </c>
      <c r="H99" s="24">
        <f>SUM(H89:H98)</f>
        <v>7372038913</v>
      </c>
      <c r="I99" s="24">
        <f>SUM(I89:I98)</f>
        <v>4244080541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55578085</v>
      </c>
      <c r="H101" s="21">
        <v>49269512</v>
      </c>
      <c r="I101" s="21">
        <v>6308573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1428065455</v>
      </c>
      <c r="H102" s="21">
        <v>1314193784</v>
      </c>
      <c r="I102" s="21">
        <v>113871671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638001994</v>
      </c>
      <c r="H104" s="21">
        <v>351199858</v>
      </c>
      <c r="I104" s="21">
        <v>286802136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2121645534</v>
      </c>
      <c r="H105" s="24">
        <f>SUM(H101:H104)</f>
        <v>1714663154</v>
      </c>
      <c r="I105" s="24">
        <f>SUM(I101:I104)</f>
        <v>406982380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2598221347</v>
      </c>
      <c r="H106" s="21">
        <v>534376464</v>
      </c>
      <c r="I106" s="21">
        <v>2063844883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115265806</v>
      </c>
      <c r="H107" s="21">
        <v>115265806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3468438908</v>
      </c>
      <c r="H108" s="21">
        <v>2925524292</v>
      </c>
      <c r="I108" s="21">
        <v>542914616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6181926061</v>
      </c>
      <c r="H109" s="24">
        <f>SUM(H106:H108)</f>
        <v>3575166562</v>
      </c>
      <c r="I109" s="24">
        <f>SUM(I106:I108)</f>
        <v>2606759499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8303571595</v>
      </c>
      <c r="H110" s="24">
        <f>H105+H109</f>
        <v>5289829716</v>
      </c>
      <c r="I110" s="24">
        <f>I105+I109</f>
        <v>3013741879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3312547859</v>
      </c>
      <c r="H111" s="24">
        <f>H99-H110</f>
        <v>2082209197</v>
      </c>
      <c r="I111" s="24">
        <f>I99-I110</f>
        <v>1230338662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3979141653</v>
      </c>
      <c r="H112" s="21">
        <v>1333186857</v>
      </c>
      <c r="I112" s="21">
        <v>2645954796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12996583</v>
      </c>
      <c r="H113" s="21">
        <v>0</v>
      </c>
      <c r="I113" s="21">
        <v>12996583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3765106</v>
      </c>
      <c r="H114" s="21">
        <v>3765106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1079451061</v>
      </c>
      <c r="H115" s="21">
        <v>702501842</v>
      </c>
      <c r="I115" s="21">
        <v>376949219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-1762806544</v>
      </c>
      <c r="H116" s="24">
        <f>H111-H112-H113-H114-H115</f>
        <v>42755392</v>
      </c>
      <c r="I116" s="24">
        <f>I111-I112-I113-I114-I115</f>
        <v>-1805561936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609569440</v>
      </c>
      <c r="H118" s="21">
        <v>463878331</v>
      </c>
      <c r="I118" s="21">
        <v>145691109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2862438234</v>
      </c>
      <c r="H119" s="21">
        <v>199939800</v>
      </c>
      <c r="I119" s="21">
        <v>2662498434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16839821</v>
      </c>
      <c r="H121" s="21">
        <v>16289117</v>
      </c>
      <c r="I121" s="21">
        <v>550704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317790152</v>
      </c>
      <c r="H122" s="21">
        <v>157476652</v>
      </c>
      <c r="I122" s="21">
        <v>160313500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2892466470</v>
      </c>
      <c r="H123" s="21">
        <v>948301472</v>
      </c>
      <c r="I123" s="21">
        <v>1944164998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600963633</v>
      </c>
      <c r="H124" s="21">
        <v>518256182</v>
      </c>
      <c r="I124" s="21">
        <v>82707451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7300067750</v>
      </c>
      <c r="H125" s="24">
        <f>SUM(H118:H124)</f>
        <v>2304141554</v>
      </c>
      <c r="I125" s="24">
        <f>SUM(I118:I124)</f>
        <v>4995926196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320445430</v>
      </c>
      <c r="H127" s="21">
        <v>202018414</v>
      </c>
      <c r="I127" s="21">
        <v>118427016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1856134752</v>
      </c>
      <c r="H128" s="21">
        <v>-613359116</v>
      </c>
      <c r="I128" s="21">
        <v>2469493868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151909</v>
      </c>
      <c r="H130" s="21">
        <v>149774</v>
      </c>
      <c r="I130" s="21">
        <v>2135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6542073</v>
      </c>
      <c r="H131" s="21">
        <v>4875392</v>
      </c>
      <c r="I131" s="21">
        <v>1666681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2183274164</v>
      </c>
      <c r="H132" s="24">
        <f>SUM(H127:H131)</f>
        <v>-406315536</v>
      </c>
      <c r="I132" s="24">
        <f>SUM(I127:I131)</f>
        <v>2589589700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3353987042</v>
      </c>
      <c r="H133" s="24">
        <f>H116+H125-H132</f>
        <v>2753212482</v>
      </c>
      <c r="I133" s="24">
        <f>I116+I125-I132</f>
        <v>600774560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1068688865</v>
      </c>
      <c r="H135" s="21">
        <v>1068688865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123415053</v>
      </c>
      <c r="H136" s="21">
        <v>123415053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20997250</v>
      </c>
      <c r="H137" s="21">
        <v>20997250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46319785</v>
      </c>
      <c r="H138" s="21">
        <v>46319785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112691189</v>
      </c>
      <c r="H139" s="21">
        <v>112691189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110573006</v>
      </c>
      <c r="H140" s="21">
        <v>110573006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258719149</v>
      </c>
      <c r="H141" s="21">
        <v>258719149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1741404297</v>
      </c>
      <c r="H142" s="24">
        <f>SUM(H135:H141)</f>
        <v>1741404297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1612582745</v>
      </c>
      <c r="H144" s="24">
        <f>H133-H142</f>
        <v>1011808185</v>
      </c>
      <c r="I144" s="24">
        <f>I133-I142</f>
        <v>600774560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309411065</v>
      </c>
      <c r="H145" s="21">
        <v>309411065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1303171680</v>
      </c>
      <c r="H146" s="24">
        <f>H144-H145</f>
        <v>702397120</v>
      </c>
      <c r="I146" s="24">
        <f>I144-I145</f>
        <v>600774560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1303171680</v>
      </c>
      <c r="H149" s="24">
        <f>H146+H147+H148</f>
        <v>702397120</v>
      </c>
      <c r="I149" s="24">
        <f>I146+I147+I148</f>
        <v>600774560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16:F116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5:F115"/>
    <mergeCell ref="D117:F117"/>
    <mergeCell ref="D118:F118"/>
    <mergeCell ref="D106:F106"/>
    <mergeCell ref="D107:F107"/>
    <mergeCell ref="D108:F108"/>
    <mergeCell ref="D109:F109"/>
    <mergeCell ref="D110:F110"/>
    <mergeCell ref="D111:F111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1:F101"/>
    <mergeCell ref="D102:F102"/>
    <mergeCell ref="D103:F103"/>
    <mergeCell ref="D104:F104"/>
    <mergeCell ref="D105:F105"/>
    <mergeCell ref="D95:F95"/>
    <mergeCell ref="D96:F96"/>
    <mergeCell ref="D97:F97"/>
    <mergeCell ref="D98:F98"/>
    <mergeCell ref="D99:F99"/>
    <mergeCell ref="D100:F100"/>
    <mergeCell ref="D112:F112"/>
    <mergeCell ref="D113:F113"/>
    <mergeCell ref="D114:F114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3AE8C0A-61C0-42B3-927C-080B17603F27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C62-6F49-42BF-BAE4-E04FC9697489}">
  <dimension ref="A1:I158"/>
  <sheetViews>
    <sheetView topLeftCell="A33" zoomScale="130" zoomScaleNormal="130" workbookViewId="0">
      <selection activeCell="H148" sqref="H148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180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181</v>
      </c>
      <c r="E25" s="33"/>
      <c r="F25" s="33"/>
      <c r="G25" s="33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1518081018</v>
      </c>
      <c r="H28" s="21">
        <v>498306174</v>
      </c>
      <c r="I28" s="21">
        <v>1019774844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1710793742</v>
      </c>
      <c r="H29" s="21">
        <v>1710793742</v>
      </c>
      <c r="I29" s="21">
        <v>0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6848874830</v>
      </c>
      <c r="H30" s="21">
        <v>673433744</v>
      </c>
      <c r="I30" s="21">
        <v>6175441086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6066107757</v>
      </c>
      <c r="G32" s="22"/>
      <c r="H32" s="21">
        <v>5006955000</v>
      </c>
      <c r="I32" s="21">
        <v>1059152757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-82835044</v>
      </c>
      <c r="G35" s="22"/>
      <c r="H35" s="21">
        <v>-109020060</v>
      </c>
      <c r="I35" s="21">
        <v>26185016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5983272713</v>
      </c>
      <c r="H36" s="21">
        <v>4897934940</v>
      </c>
      <c r="I36" s="21">
        <f>I32+I33+I35</f>
        <v>1085337773</v>
      </c>
    </row>
    <row r="37" spans="2:9" x14ac:dyDescent="0.25">
      <c r="B37" s="37"/>
      <c r="C37" s="37"/>
      <c r="D37" s="31" t="s">
        <v>135</v>
      </c>
      <c r="E37" s="31"/>
      <c r="F37" s="20">
        <f>H37+I37</f>
        <v>1251605891</v>
      </c>
      <c r="G37" s="22"/>
      <c r="H37" s="21">
        <v>1248293968</v>
      </c>
      <c r="I37" s="21">
        <v>3311923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1248385137</v>
      </c>
      <c r="H40" s="21">
        <f>H37-H38-H39</f>
        <v>1245073214</v>
      </c>
      <c r="I40" s="21">
        <f>I37-I38-I39</f>
        <v>3311923</v>
      </c>
    </row>
    <row r="41" spans="2:9" ht="15.75" customHeight="1" x14ac:dyDescent="0.25">
      <c r="B41" s="37"/>
      <c r="C41" s="37"/>
      <c r="D41" s="31" t="s">
        <v>182</v>
      </c>
      <c r="E41" s="31"/>
      <c r="F41" s="22"/>
      <c r="G41" s="20">
        <f>H41+I41</f>
        <v>200002585</v>
      </c>
      <c r="H41" s="21">
        <v>200002585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68860008309</v>
      </c>
      <c r="G43" s="22"/>
      <c r="H43" s="21">
        <v>26462888222</v>
      </c>
      <c r="I43" s="21">
        <v>42397120087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2015660830</v>
      </c>
      <c r="G44" s="22"/>
      <c r="H44" s="21">
        <v>915378685</v>
      </c>
      <c r="I44" s="21">
        <v>1100282145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66844347479</v>
      </c>
      <c r="H45" s="21">
        <f>H43-H44</f>
        <v>25547509537</v>
      </c>
      <c r="I45" s="21">
        <f>I43-I44</f>
        <v>41296837942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119156141</v>
      </c>
      <c r="H49" s="21">
        <v>284286</v>
      </c>
      <c r="I49" s="21">
        <v>118871855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3705408060</v>
      </c>
      <c r="H50" s="21">
        <v>3705408060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4427746130</v>
      </c>
      <c r="H51" s="21">
        <v>1832855828</v>
      </c>
      <c r="I51" s="21">
        <v>2594890302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802254016</v>
      </c>
      <c r="G54" s="22"/>
      <c r="H54" s="21">
        <v>802254016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6085570</v>
      </c>
      <c r="G55" s="22"/>
      <c r="H55" s="21">
        <v>6085570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207387026</v>
      </c>
      <c r="G56" s="22"/>
      <c r="H56" s="21">
        <v>207387026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600952560</v>
      </c>
      <c r="H57" s="21">
        <f>H54+H55-H56</f>
        <v>600952560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884691335</v>
      </c>
      <c r="H58" s="21">
        <v>796747033</v>
      </c>
      <c r="I58" s="21">
        <v>87944302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93437940398</v>
      </c>
      <c r="H59" s="24">
        <v>41055530371</v>
      </c>
      <c r="I59" s="24">
        <v>52382410027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7393688411</v>
      </c>
      <c r="H62" s="21">
        <v>4435723287</v>
      </c>
      <c r="I62" s="21">
        <v>2957965124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4002008904</v>
      </c>
      <c r="H63" s="21">
        <v>3657879565</v>
      </c>
      <c r="I63" s="21">
        <v>344129339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12324498421</v>
      </c>
      <c r="H64" s="21">
        <f>14430901166-H63</f>
        <v>10773021601</v>
      </c>
      <c r="I64" s="21">
        <f>1895606159-I63</f>
        <v>1551476820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768032</v>
      </c>
      <c r="H65" s="21">
        <v>768032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5465155415</v>
      </c>
      <c r="H66" s="21">
        <v>2167464533</v>
      </c>
      <c r="I66" s="21">
        <v>3297690882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40619942554</v>
      </c>
      <c r="H68" s="21">
        <v>3881181304</v>
      </c>
      <c r="I68" s="21">
        <v>36738761250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2441242147</v>
      </c>
      <c r="H69" s="21">
        <v>1447169608</v>
      </c>
      <c r="I69" s="21">
        <v>994072539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1045358531</v>
      </c>
      <c r="H70" s="21">
        <v>367904442</v>
      </c>
      <c r="I70" s="21">
        <v>677454089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1034691554</v>
      </c>
      <c r="H71" s="21">
        <v>613437569</v>
      </c>
      <c r="I71" s="21">
        <v>421253985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83037243962</v>
      </c>
      <c r="H72" s="24">
        <v>29650517059</v>
      </c>
      <c r="I72" s="24">
        <v>53386726903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13007798</v>
      </c>
      <c r="H82" s="21">
        <v>13007798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3979446737</v>
      </c>
      <c r="H83" s="21">
        <v>3979446737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10400696436</v>
      </c>
      <c r="H84" s="24">
        <v>10400696436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93437940398</v>
      </c>
      <c r="H85" s="24">
        <f>H72+H84</f>
        <v>40051213495</v>
      </c>
      <c r="I85" s="24">
        <f>I72+I84</f>
        <v>53386726903</v>
      </c>
    </row>
    <row r="86" spans="2:9" ht="15.75" customHeight="1" x14ac:dyDescent="0.25">
      <c r="B86" s="32">
        <v>6</v>
      </c>
      <c r="C86" s="32"/>
      <c r="D86" s="33" t="s">
        <v>183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1737671</v>
      </c>
      <c r="H89" s="21">
        <v>1737671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120210364</v>
      </c>
      <c r="H90" s="21">
        <v>10126196</v>
      </c>
      <c r="I90" s="21">
        <v>110084168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594740</v>
      </c>
      <c r="H92" s="21">
        <v>594740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201855030</v>
      </c>
      <c r="H93" s="21">
        <v>184420035</v>
      </c>
      <c r="I93" s="21">
        <v>17434995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2191795498</v>
      </c>
      <c r="H96" s="21">
        <v>1307097812</v>
      </c>
      <c r="I96" s="21">
        <v>884697686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3724683</v>
      </c>
      <c r="H97" s="21">
        <v>3724683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6804577</v>
      </c>
      <c r="H98" s="21">
        <v>6804577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2526722563</v>
      </c>
      <c r="H99" s="24">
        <f>SUM(H89:H98)</f>
        <v>1514505714</v>
      </c>
      <c r="I99" s="24">
        <f>SUM(I89:I98)</f>
        <v>1012216849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23806675</v>
      </c>
      <c r="H101" s="21">
        <v>19871195</v>
      </c>
      <c r="I101" s="21">
        <v>3935480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605187977</v>
      </c>
      <c r="H102" s="21">
        <v>577687098</v>
      </c>
      <c r="I102" s="21">
        <v>27500879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120387426</v>
      </c>
      <c r="H104" s="21">
        <v>78435834</v>
      </c>
      <c r="I104" s="21">
        <v>41951592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749382078</v>
      </c>
      <c r="H105" s="24">
        <f>SUM(H101:H104)</f>
        <v>675994127</v>
      </c>
      <c r="I105" s="24">
        <f>SUM(I101:I104)</f>
        <v>73387951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617191355</v>
      </c>
      <c r="H106" s="21">
        <v>116222830</v>
      </c>
      <c r="I106" s="21">
        <v>500968525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32966794</v>
      </c>
      <c r="H107" s="21">
        <v>32966794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306485440</v>
      </c>
      <c r="H108" s="21">
        <v>137140458</v>
      </c>
      <c r="I108" s="21">
        <v>169344982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956643589</v>
      </c>
      <c r="H109" s="24">
        <f>SUM(H106:H108)</f>
        <v>286330082</v>
      </c>
      <c r="I109" s="24">
        <f>SUM(I106:I108)</f>
        <v>670313507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1706025667</v>
      </c>
      <c r="H110" s="24">
        <f>H105+H109</f>
        <v>962324209</v>
      </c>
      <c r="I110" s="24">
        <f>I105+I109</f>
        <v>743701458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820696896</v>
      </c>
      <c r="H111" s="24">
        <f>H99-H110</f>
        <v>552181505</v>
      </c>
      <c r="I111" s="24">
        <f>I99-I110</f>
        <v>268515391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1201881712</v>
      </c>
      <c r="H112" s="21">
        <v>300162316</v>
      </c>
      <c r="I112" s="21">
        <v>901719396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8741463</v>
      </c>
      <c r="H113" s="21">
        <v>0</v>
      </c>
      <c r="I113" s="21">
        <v>8741463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0</v>
      </c>
      <c r="H114" s="21">
        <v>0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389815507</v>
      </c>
      <c r="H115" s="21">
        <v>258469474</v>
      </c>
      <c r="I115" s="21">
        <v>131346033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-779741786</v>
      </c>
      <c r="H116" s="24">
        <f>H111-H112-H113-H114-H115</f>
        <v>-6450285</v>
      </c>
      <c r="I116" s="24">
        <f>I111-I112-I113-I114-I115</f>
        <v>-773291501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156344857</v>
      </c>
      <c r="H118" s="21">
        <v>116331486</v>
      </c>
      <c r="I118" s="21">
        <v>40013371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630997392</v>
      </c>
      <c r="H119" s="21">
        <v>297104169</v>
      </c>
      <c r="I119" s="21">
        <v>333893223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1672645</v>
      </c>
      <c r="H121" s="21">
        <v>1672645</v>
      </c>
      <c r="I121" s="21">
        <v>0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1200277325</v>
      </c>
      <c r="H122" s="21">
        <v>95260236</v>
      </c>
      <c r="I122" s="21">
        <v>1105017089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314330</v>
      </c>
      <c r="H123" s="21">
        <v>304044</v>
      </c>
      <c r="I123" s="21">
        <v>10286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87767499</v>
      </c>
      <c r="H124" s="21">
        <v>52078854</v>
      </c>
      <c r="I124" s="21">
        <v>35688645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2077377630</v>
      </c>
      <c r="H125" s="24">
        <f>SUM(H118:H124)</f>
        <v>562755016</v>
      </c>
      <c r="I125" s="24">
        <f>SUM(I118:I124)</f>
        <v>1514622614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97578347</v>
      </c>
      <c r="H127" s="21">
        <v>59434035</v>
      </c>
      <c r="I127" s="21">
        <v>38144312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292236265</v>
      </c>
      <c r="H128" s="21">
        <v>13501</v>
      </c>
      <c r="I128" s="21">
        <v>292222764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1612989</v>
      </c>
      <c r="H129" s="21">
        <v>97075</v>
      </c>
      <c r="I129" s="21">
        <v>1515914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1441697</v>
      </c>
      <c r="H131" s="21">
        <v>1426752</v>
      </c>
      <c r="I131" s="21">
        <v>14945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392869298</v>
      </c>
      <c r="H132" s="24">
        <f>SUM(H127:H131)</f>
        <v>60971363</v>
      </c>
      <c r="I132" s="24">
        <f>SUM(I127:I131)</f>
        <v>331897935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904766546</v>
      </c>
      <c r="H133" s="24">
        <f>H116+H125-H132</f>
        <v>495333368</v>
      </c>
      <c r="I133" s="24">
        <f>I116+I125-I132</f>
        <v>409433178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253119669</v>
      </c>
      <c r="H135" s="21">
        <v>253119669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30523600</v>
      </c>
      <c r="H136" s="21">
        <v>30523600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3846053</v>
      </c>
      <c r="H137" s="21">
        <v>3846053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12718845</v>
      </c>
      <c r="H138" s="21">
        <v>12718845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24386302</v>
      </c>
      <c r="H139" s="21">
        <v>24386302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34522653</v>
      </c>
      <c r="H140" s="21">
        <v>34522653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56072704</v>
      </c>
      <c r="H141" s="21">
        <v>56072704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415189826</v>
      </c>
      <c r="H142" s="24">
        <f>SUM(H135:H141)</f>
        <v>415189826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489576720</v>
      </c>
      <c r="H144" s="24">
        <f>H133-H142</f>
        <v>80143542</v>
      </c>
      <c r="I144" s="24">
        <f>I133-I142</f>
        <v>409433178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85593631</v>
      </c>
      <c r="H145" s="21">
        <v>85593631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403983089</v>
      </c>
      <c r="H146" s="24">
        <f>H144-H145</f>
        <v>-5450089</v>
      </c>
      <c r="I146" s="24">
        <f>I144-I145</f>
        <v>409433178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403983089</v>
      </c>
      <c r="H149" s="24">
        <f>H146+H147+H148</f>
        <v>-5450089</v>
      </c>
      <c r="I149" s="24">
        <f>I146+I147+I148</f>
        <v>409433178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56BBD53C-F24F-4E18-B541-08F560C5E432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07AA-906F-4018-A591-A89E9DA3C9D7}">
  <dimension ref="A1:I158"/>
  <sheetViews>
    <sheetView zoomScale="130" zoomScaleNormal="130" workbookViewId="0">
      <selection activeCell="H149" sqref="H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184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185</v>
      </c>
      <c r="E25" s="33"/>
      <c r="F25" s="33"/>
      <c r="G25" s="33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1658801288</v>
      </c>
      <c r="H28" s="21">
        <v>528146771</v>
      </c>
      <c r="I28" s="21">
        <v>1130654517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2616453470</v>
      </c>
      <c r="H29" s="21">
        <v>2616453470</v>
      </c>
      <c r="I29" s="21">
        <v>0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7633001661</v>
      </c>
      <c r="H30" s="21">
        <v>799006688</v>
      </c>
      <c r="I30" s="21">
        <v>6833994973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7420751597</v>
      </c>
      <c r="G32" s="22"/>
      <c r="H32" s="21">
        <v>5876682000</v>
      </c>
      <c r="I32" s="21">
        <v>1544069597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-67071682</v>
      </c>
      <c r="G35" s="22"/>
      <c r="H35" s="21">
        <v>-93807735</v>
      </c>
      <c r="I35" s="21">
        <v>26736053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7353679915</v>
      </c>
      <c r="H36" s="21">
        <f>H32+H35</f>
        <v>5782874265</v>
      </c>
      <c r="I36" s="21">
        <f>I32+I35</f>
        <v>1570805650</v>
      </c>
    </row>
    <row r="37" spans="2:9" x14ac:dyDescent="0.25">
      <c r="B37" s="37"/>
      <c r="C37" s="37"/>
      <c r="D37" s="31" t="s">
        <v>135</v>
      </c>
      <c r="E37" s="31"/>
      <c r="F37" s="20">
        <f>H37+I37</f>
        <v>1316786157</v>
      </c>
      <c r="G37" s="22"/>
      <c r="H37" s="21">
        <v>1313540676</v>
      </c>
      <c r="I37" s="21">
        <v>3245481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3205644</v>
      </c>
      <c r="G39" s="22"/>
      <c r="H39" s="21">
        <v>3205644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1313580513</v>
      </c>
      <c r="H40" s="21">
        <f>H37-H38-H39</f>
        <v>1310335032</v>
      </c>
      <c r="I40" s="21">
        <f>I37-I38-I39</f>
        <v>3245481</v>
      </c>
    </row>
    <row r="41" spans="2:9" ht="15.75" customHeight="1" x14ac:dyDescent="0.25">
      <c r="B41" s="37"/>
      <c r="C41" s="37"/>
      <c r="D41" s="31" t="s">
        <v>182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68863077566</v>
      </c>
      <c r="G43" s="22"/>
      <c r="H43" s="21">
        <v>25517192902</v>
      </c>
      <c r="I43" s="21">
        <v>43345884664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2228024570</v>
      </c>
      <c r="G44" s="22"/>
      <c r="H44" s="21">
        <v>953108080</v>
      </c>
      <c r="I44" s="21">
        <v>1274916490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66635052996</v>
      </c>
      <c r="H45" s="21">
        <f>H43-H44</f>
        <v>24564084822</v>
      </c>
      <c r="I45" s="21">
        <f>I43-I44</f>
        <v>42070968174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143433346</v>
      </c>
      <c r="H49" s="21">
        <v>0</v>
      </c>
      <c r="I49" s="21">
        <v>143433346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3709905847</v>
      </c>
      <c r="H50" s="21">
        <v>3709905847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5126073147</v>
      </c>
      <c r="H51" s="21">
        <v>2027717464</v>
      </c>
      <c r="I51" s="21">
        <v>3098355683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579827573</v>
      </c>
      <c r="G54" s="22"/>
      <c r="H54" s="21">
        <v>579827573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5787189</v>
      </c>
      <c r="G55" s="22"/>
      <c r="H55" s="21">
        <v>5787189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193532646</v>
      </c>
      <c r="G56" s="22"/>
      <c r="H56" s="21">
        <v>193532646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392082116</v>
      </c>
      <c r="H57" s="21">
        <f>H54+H55-H56</f>
        <v>392082116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1295192695</v>
      </c>
      <c r="H58" s="21">
        <v>1184352574</v>
      </c>
      <c r="I58" s="21">
        <v>110840121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97223485662</v>
      </c>
      <c r="H59" s="24">
        <v>42261187717</v>
      </c>
      <c r="I59" s="24">
        <v>54962297945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9061167496</v>
      </c>
      <c r="H62" s="21">
        <v>5284355240</v>
      </c>
      <c r="I62" s="21">
        <v>3776812256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4955732882</v>
      </c>
      <c r="H63" s="21">
        <v>4548928645</v>
      </c>
      <c r="I63" s="21">
        <v>406804237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13155534107</v>
      </c>
      <c r="H64" s="21">
        <f>15865872366-H63</f>
        <v>11316943721</v>
      </c>
      <c r="I64" s="21">
        <f>2245394623-I63</f>
        <v>1838590386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15636589</v>
      </c>
      <c r="H65" s="21">
        <v>15636589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5809791426</v>
      </c>
      <c r="H66" s="21">
        <v>1372777436</v>
      </c>
      <c r="I66" s="21">
        <v>4437013990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39633229030</v>
      </c>
      <c r="H68" s="21">
        <v>2697088703</v>
      </c>
      <c r="I68" s="21">
        <v>36936140327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2421299404</v>
      </c>
      <c r="H69" s="21">
        <v>1447169608</v>
      </c>
      <c r="I69" s="21">
        <v>974129796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1276928804</v>
      </c>
      <c r="H70" s="21">
        <v>438052772</v>
      </c>
      <c r="I70" s="21">
        <v>838876032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857460281</v>
      </c>
      <c r="H71" s="21">
        <v>426049580</v>
      </c>
      <c r="I71" s="21">
        <v>431410701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86418212632</v>
      </c>
      <c r="H72" s="24">
        <v>30499901494</v>
      </c>
      <c r="I72" s="24">
        <v>55918311138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10791041</v>
      </c>
      <c r="H82" s="21">
        <v>10791041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4386240088</v>
      </c>
      <c r="H83" s="21">
        <v>4386240088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10805273030</v>
      </c>
      <c r="H84" s="24">
        <v>10805273030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97223485662</v>
      </c>
      <c r="H85" s="24">
        <f>H72+H84</f>
        <v>41305174524</v>
      </c>
      <c r="I85" s="24">
        <f>I72+I84</f>
        <v>55918311138</v>
      </c>
    </row>
    <row r="86" spans="2:9" ht="15.75" customHeight="1" x14ac:dyDescent="0.25">
      <c r="B86" s="32">
        <v>6</v>
      </c>
      <c r="C86" s="32"/>
      <c r="D86" s="33" t="s">
        <v>186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4488356</v>
      </c>
      <c r="H89" s="21">
        <v>4488356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226834803</v>
      </c>
      <c r="H90" s="21">
        <v>19572871</v>
      </c>
      <c r="I90" s="21">
        <v>207261932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1196088</v>
      </c>
      <c r="H92" s="21">
        <v>1196088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453291753</v>
      </c>
      <c r="H93" s="21">
        <v>409375152</v>
      </c>
      <c r="I93" s="21">
        <v>43916601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4505249296</v>
      </c>
      <c r="H96" s="21">
        <v>2675105252</v>
      </c>
      <c r="I96" s="21">
        <v>1830144044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9439454</v>
      </c>
      <c r="H97" s="21">
        <v>9439454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14516615</v>
      </c>
      <c r="H98" s="21">
        <v>14516615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5215016365</v>
      </c>
      <c r="H99" s="24">
        <f>SUM(H89:H98)</f>
        <v>3133693788</v>
      </c>
      <c r="I99" s="24">
        <f>SUM(I89:I98)</f>
        <v>2081322577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67218330</v>
      </c>
      <c r="H101" s="21">
        <v>55561361</v>
      </c>
      <c r="I101" s="21">
        <v>11656969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1319669113</v>
      </c>
      <c r="H102" s="21">
        <v>1259495903</v>
      </c>
      <c r="I102" s="21">
        <v>60173210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217776509</v>
      </c>
      <c r="H104" s="21">
        <v>149272676</v>
      </c>
      <c r="I104" s="21">
        <v>68503833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1604663952</v>
      </c>
      <c r="H105" s="24">
        <f>SUM(H101:H104)</f>
        <v>1464329940</v>
      </c>
      <c r="I105" s="24">
        <f>SUM(I101:I104)</f>
        <v>140334012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1222787018</v>
      </c>
      <c r="H106" s="21">
        <v>221543314</v>
      </c>
      <c r="I106" s="21">
        <v>1001243704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47717785</v>
      </c>
      <c r="H107" s="21">
        <v>47717785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674699444</v>
      </c>
      <c r="H108" s="21">
        <v>329947229</v>
      </c>
      <c r="I108" s="21">
        <v>344752215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1945204247</v>
      </c>
      <c r="H109" s="24">
        <f>SUM(H106:H108)</f>
        <v>599208328</v>
      </c>
      <c r="I109" s="24">
        <f>SUM(I106:I108)</f>
        <v>1345995919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3549868199</v>
      </c>
      <c r="H110" s="24">
        <f>H105+H109</f>
        <v>2063538268</v>
      </c>
      <c r="I110" s="24">
        <f>I105+I109</f>
        <v>1486329931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1665148166</v>
      </c>
      <c r="H111" s="24">
        <f>H99-H110</f>
        <v>1070155520</v>
      </c>
      <c r="I111" s="24">
        <f>I99-I110</f>
        <v>594992646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1674917927</v>
      </c>
      <c r="H112" s="21">
        <v>445862550</v>
      </c>
      <c r="I112" s="21">
        <v>1229055377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0</v>
      </c>
      <c r="H114" s="21">
        <v>0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489047003</v>
      </c>
      <c r="H115" s="21">
        <v>246827163</v>
      </c>
      <c r="I115" s="21">
        <v>242219840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-498816764</v>
      </c>
      <c r="H116" s="24">
        <f>H111-H112-H113-H114-H115</f>
        <v>377465807</v>
      </c>
      <c r="I116" s="24">
        <f>I111-I112-I113-I114-I115</f>
        <v>-876282571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331808762</v>
      </c>
      <c r="H118" s="21">
        <v>254764453</v>
      </c>
      <c r="I118" s="21">
        <v>77044309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1467109173</v>
      </c>
      <c r="H119" s="21">
        <v>581695503</v>
      </c>
      <c r="I119" s="21">
        <v>885413670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26114514</v>
      </c>
      <c r="H121" s="21">
        <v>25866023</v>
      </c>
      <c r="I121" s="21">
        <v>248491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1443543061</v>
      </c>
      <c r="H122" s="21">
        <v>176345383</v>
      </c>
      <c r="I122" s="21">
        <v>1267197678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181249051</v>
      </c>
      <c r="H124" s="21">
        <v>102574247</v>
      </c>
      <c r="I124" s="21">
        <v>78674804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3450231597</v>
      </c>
      <c r="H125" s="24">
        <f>SUM(H118:H124)</f>
        <v>1141642359</v>
      </c>
      <c r="I125" s="24">
        <f>SUM(I118:I124)</f>
        <v>2308589238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229492807</v>
      </c>
      <c r="H127" s="21">
        <v>153292220</v>
      </c>
      <c r="I127" s="21">
        <v>76200587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776593491</v>
      </c>
      <c r="H128" s="21">
        <v>1548710</v>
      </c>
      <c r="I128" s="21">
        <v>775044781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3834031</v>
      </c>
      <c r="H129" s="21">
        <v>223605</v>
      </c>
      <c r="I129" s="21">
        <v>3610426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26932881</v>
      </c>
      <c r="H131" s="21">
        <v>22261216</v>
      </c>
      <c r="I131" s="21">
        <v>4671665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1036853210</v>
      </c>
      <c r="H132" s="24">
        <f>SUM(H127:H131)</f>
        <v>177325751</v>
      </c>
      <c r="I132" s="24">
        <f>SUM(I127:I131)</f>
        <v>859527459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1914561623</v>
      </c>
      <c r="H133" s="24">
        <f>H116+H125-H132</f>
        <v>1341782415</v>
      </c>
      <c r="I133" s="24">
        <f>I116+I125-I132</f>
        <v>572779208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547005460</v>
      </c>
      <c r="H135" s="21">
        <v>547005460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70420960</v>
      </c>
      <c r="H136" s="21">
        <v>70420960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13216261</v>
      </c>
      <c r="H137" s="21">
        <v>13216261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28507874</v>
      </c>
      <c r="H138" s="21">
        <v>28507874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82525460</v>
      </c>
      <c r="H139" s="21">
        <v>82525460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69770774</v>
      </c>
      <c r="H140" s="21">
        <v>69770774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148977029</v>
      </c>
      <c r="H141" s="21">
        <v>148977029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960423818</v>
      </c>
      <c r="H142" s="24">
        <f>SUM(H135:H141)</f>
        <v>960423818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954137805</v>
      </c>
      <c r="H144" s="24">
        <f>H133-H142</f>
        <v>381358597</v>
      </c>
      <c r="I144" s="24">
        <f>I133-I142</f>
        <v>572779208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145578122</v>
      </c>
      <c r="H145" s="21">
        <v>145578122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808559683</v>
      </c>
      <c r="H146" s="24">
        <f>H144-H145</f>
        <v>235780475</v>
      </c>
      <c r="I146" s="24">
        <f>I144-I145</f>
        <v>572779208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808559683</v>
      </c>
      <c r="H149" s="24">
        <f>H146+H147+H148</f>
        <v>235780475</v>
      </c>
      <c r="I149" s="24">
        <f>I146+I147+I148</f>
        <v>572779208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73E6ABC-487C-4E8E-B312-E33771DBC7A8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9AAD-B043-4E02-81B0-E8B0AD08DC9D}">
  <dimension ref="A1:I158"/>
  <sheetViews>
    <sheetView tabSelected="1" topLeftCell="D62" zoomScale="115" zoomScaleNormal="115" workbookViewId="0">
      <selection activeCell="G77" sqref="G77"/>
    </sheetView>
  </sheetViews>
  <sheetFormatPr defaultRowHeight="15" x14ac:dyDescent="0.25"/>
  <cols>
    <col min="1" max="1" width="3" hidden="1" customWidth="1"/>
    <col min="2" max="3" width="2.140625" hidden="1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187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188</v>
      </c>
      <c r="E25" s="33"/>
      <c r="F25" s="33"/>
      <c r="G25" s="33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1568576945</v>
      </c>
      <c r="H28" s="21">
        <v>511259555</v>
      </c>
      <c r="I28" s="21">
        <v>1057317390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1302894986</v>
      </c>
      <c r="H29" s="21">
        <v>1230488426</v>
      </c>
      <c r="I29" s="21">
        <v>72406560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9074585317</v>
      </c>
      <c r="H30" s="21">
        <v>1270864082</v>
      </c>
      <c r="I30" s="21">
        <v>7803721235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6616059143</v>
      </c>
      <c r="G32" s="22"/>
      <c r="H32" s="21">
        <v>5143539000</v>
      </c>
      <c r="I32" s="21">
        <v>1472520143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-46822606</v>
      </c>
      <c r="G35" s="22"/>
      <c r="H35" s="21">
        <v>-70113926</v>
      </c>
      <c r="I35" s="21">
        <v>23291320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6569236537</v>
      </c>
      <c r="H36" s="21">
        <f>H32+H35</f>
        <v>5073425074</v>
      </c>
      <c r="I36" s="21">
        <f>I32+I35</f>
        <v>1495811463</v>
      </c>
    </row>
    <row r="37" spans="2:9" x14ac:dyDescent="0.25">
      <c r="B37" s="37"/>
      <c r="C37" s="37"/>
      <c r="D37" s="31" t="s">
        <v>135</v>
      </c>
      <c r="E37" s="31"/>
      <c r="F37" s="20">
        <f>H37+I37</f>
        <v>1714374187</v>
      </c>
      <c r="G37" s="22"/>
      <c r="H37" s="21">
        <v>1711279096</v>
      </c>
      <c r="I37" s="21">
        <v>3095091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3205644</v>
      </c>
      <c r="G39" s="22"/>
      <c r="H39" s="21">
        <v>3205644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1711168543</v>
      </c>
      <c r="H40" s="21">
        <f>H37-H39</f>
        <v>1708073452</v>
      </c>
      <c r="I40" s="21">
        <f>I37-I39</f>
        <v>3095091</v>
      </c>
    </row>
    <row r="41" spans="2:9" ht="15.75" customHeight="1" x14ac:dyDescent="0.25">
      <c r="B41" s="37"/>
      <c r="C41" s="37"/>
      <c r="D41" s="31" t="s">
        <v>182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66587767212</v>
      </c>
      <c r="G43" s="22"/>
      <c r="H43" s="21">
        <v>26379947790</v>
      </c>
      <c r="I43" s="21">
        <v>40207819422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2363093100</v>
      </c>
      <c r="G44" s="22"/>
      <c r="H44" s="21">
        <v>1125546330</v>
      </c>
      <c r="I44" s="21">
        <v>1237546770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64224674112</v>
      </c>
      <c r="H45" s="21">
        <f>H43-H44</f>
        <v>25254401460</v>
      </c>
      <c r="I45" s="21">
        <f>I43-I44</f>
        <v>38970272652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197541154</v>
      </c>
      <c r="H49" s="21">
        <v>0</v>
      </c>
      <c r="I49" s="21">
        <v>197541154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3794834515</v>
      </c>
      <c r="H50" s="21">
        <v>3794834515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5726620559</v>
      </c>
      <c r="H51" s="21">
        <v>2379563431</v>
      </c>
      <c r="I51" s="21">
        <v>3347057128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569992096</v>
      </c>
      <c r="G54" s="22"/>
      <c r="H54" s="21">
        <v>569992096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5583203</v>
      </c>
      <c r="G55" s="22"/>
      <c r="H55" s="21">
        <v>5583203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151204757</v>
      </c>
      <c r="G56" s="22"/>
      <c r="H56" s="21">
        <v>151204757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424370542</v>
      </c>
      <c r="H57" s="21">
        <f>H54+H55-H56</f>
        <v>424370542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1267442440</v>
      </c>
      <c r="H58" s="21">
        <v>1189392502</v>
      </c>
      <c r="I58" s="21">
        <v>78049938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95208174318</v>
      </c>
      <c r="H59" s="24">
        <v>42182901707</v>
      </c>
      <c r="I59" s="24">
        <v>53025272611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8643957494</v>
      </c>
      <c r="H62" s="21">
        <v>4290824173</v>
      </c>
      <c r="I62" s="21">
        <v>4353133321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5976468182</v>
      </c>
      <c r="H63" s="21">
        <v>5366688726</v>
      </c>
      <c r="I63" s="21">
        <v>609779456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12256894921</v>
      </c>
      <c r="H64" s="21">
        <f>15755170157-H63</f>
        <v>10388481431</v>
      </c>
      <c r="I64" s="21">
        <f>2478192946-I63</f>
        <v>1868413490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2876503</v>
      </c>
      <c r="H65" s="21">
        <v>2876503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4795776458</v>
      </c>
      <c r="H66" s="21">
        <v>1615236261</v>
      </c>
      <c r="I66" s="21">
        <v>3180540197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1669773913</v>
      </c>
      <c r="H67" s="21">
        <v>1669773913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37286607120</v>
      </c>
      <c r="H68" s="21">
        <v>3009443434</v>
      </c>
      <c r="I68" s="21">
        <v>34277163686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2375596349</v>
      </c>
      <c r="H69" s="21">
        <v>1446606005</v>
      </c>
      <c r="I69" s="21">
        <v>928990344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1003652086</v>
      </c>
      <c r="H70" s="21">
        <v>377503882</v>
      </c>
      <c r="I70" s="21">
        <v>626148204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862084005</v>
      </c>
      <c r="H71" s="21">
        <v>454588734</v>
      </c>
      <c r="I71" s="21">
        <v>407495271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83827124721</v>
      </c>
      <c r="H72" s="24">
        <v>31584973095</v>
      </c>
      <c r="I72" s="24">
        <v>52242151626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10644290</v>
      </c>
      <c r="H82" s="21">
        <v>10644290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4962163406</v>
      </c>
      <c r="H83" s="21">
        <v>4962163406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11381049597</v>
      </c>
      <c r="H84" s="24">
        <v>11381049597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95208174318</v>
      </c>
      <c r="H85" s="24">
        <f>H72+H84</f>
        <v>42966022692</v>
      </c>
      <c r="I85" s="24">
        <f>I72+I84</f>
        <v>52242151626</v>
      </c>
    </row>
    <row r="86" spans="2:9" ht="15.75" customHeight="1" x14ac:dyDescent="0.25">
      <c r="B86" s="32">
        <v>6</v>
      </c>
      <c r="C86" s="32"/>
      <c r="D86" s="33" t="s">
        <v>189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4871918</v>
      </c>
      <c r="H89" s="21">
        <v>4871918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357618208</v>
      </c>
      <c r="H90" s="21">
        <v>37819311</v>
      </c>
      <c r="I90" s="21">
        <v>319798897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4269797</v>
      </c>
      <c r="H92" s="21">
        <v>4269797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709053872</v>
      </c>
      <c r="H93" s="21">
        <v>634961394</v>
      </c>
      <c r="I93" s="21">
        <v>74092478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6882544532</v>
      </c>
      <c r="H96" s="21">
        <v>4043632608</v>
      </c>
      <c r="I96" s="21">
        <v>2838911924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14147532</v>
      </c>
      <c r="H97" s="21">
        <v>14147532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22002425</v>
      </c>
      <c r="H98" s="21">
        <v>22002425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7994508284</v>
      </c>
      <c r="H99" s="24">
        <f>SUM(H89:H98)</f>
        <v>4761704985</v>
      </c>
      <c r="I99" s="24">
        <f>SUM(I89:I98)</f>
        <v>3232803299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124388765</v>
      </c>
      <c r="H101" s="21">
        <v>101094866</v>
      </c>
      <c r="I101" s="21">
        <v>23293899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2107156608</v>
      </c>
      <c r="H102" s="21">
        <v>2008487289</v>
      </c>
      <c r="I102" s="21">
        <v>98669319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297876048</v>
      </c>
      <c r="H104" s="21">
        <v>185948854</v>
      </c>
      <c r="I104" s="21">
        <v>111927194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2529421421</v>
      </c>
      <c r="H105" s="24">
        <f>SUM(H101:H104)</f>
        <v>2295531009</v>
      </c>
      <c r="I105" s="24">
        <f>SUM(I101:I104)</f>
        <v>233890412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1784230261</v>
      </c>
      <c r="H106" s="21">
        <v>298630929</v>
      </c>
      <c r="I106" s="21">
        <v>1485599332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85890991</v>
      </c>
      <c r="H107" s="21">
        <v>85890991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1017759276</v>
      </c>
      <c r="H108" s="21">
        <v>528002921</v>
      </c>
      <c r="I108" s="21">
        <v>489756355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2887880528</v>
      </c>
      <c r="H109" s="24">
        <f>SUM(H106:H108)</f>
        <v>912524841</v>
      </c>
      <c r="I109" s="24">
        <f>SUM(I106:I108)</f>
        <v>1975355687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5417301949</v>
      </c>
      <c r="H110" s="24">
        <f>H105+H109</f>
        <v>3208055850</v>
      </c>
      <c r="I110" s="24">
        <f>I105+I109</f>
        <v>2209246099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2577206335</v>
      </c>
      <c r="H111" s="24">
        <f>H99-H110</f>
        <v>1553649135</v>
      </c>
      <c r="I111" s="24">
        <f>I99-I110</f>
        <v>1023557200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2031912625</v>
      </c>
      <c r="H112" s="21">
        <v>701927047</v>
      </c>
      <c r="I112" s="21">
        <v>1329985578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0</v>
      </c>
      <c r="H114" s="21">
        <v>0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968226403</v>
      </c>
      <c r="H115" s="21">
        <v>651470817</v>
      </c>
      <c r="I115" s="21">
        <v>316755586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-422932693</v>
      </c>
      <c r="H116" s="24">
        <f>H111-H112-H113-H114-H115</f>
        <v>200251271</v>
      </c>
      <c r="I116" s="24">
        <f>I111-I112-I113-I114-I115</f>
        <v>-623183964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512877153</v>
      </c>
      <c r="H118" s="21">
        <v>397403181</v>
      </c>
      <c r="I118" s="21">
        <v>115473972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2278421757</v>
      </c>
      <c r="H119" s="21">
        <v>822564887</v>
      </c>
      <c r="I119" s="21">
        <v>1455856870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3371391</v>
      </c>
      <c r="H120" s="21">
        <v>103815</v>
      </c>
      <c r="I120" s="21">
        <v>3267576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30855550</v>
      </c>
      <c r="H121" s="21">
        <v>30490170</v>
      </c>
      <c r="I121" s="21">
        <v>365380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2009554929</v>
      </c>
      <c r="H122" s="21">
        <v>618559362</v>
      </c>
      <c r="I122" s="21">
        <v>1390995567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359131260</v>
      </c>
      <c r="H124" s="21">
        <v>217644073</v>
      </c>
      <c r="I124" s="21">
        <v>141487187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5194615494</v>
      </c>
      <c r="H125" s="24">
        <f>SUM(H118:H124)</f>
        <v>2087158656</v>
      </c>
      <c r="I125" s="24">
        <f>SUM(I118:I124)</f>
        <v>3107456838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362170125</v>
      </c>
      <c r="H127" s="21">
        <v>243801585</v>
      </c>
      <c r="I127" s="21">
        <v>118368540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1274281802</v>
      </c>
      <c r="H128" s="21">
        <v>1877106</v>
      </c>
      <c r="I128" s="21">
        <v>1272404696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7363293</v>
      </c>
      <c r="H129" s="21">
        <v>372374</v>
      </c>
      <c r="I129" s="21">
        <v>6990919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53283805</v>
      </c>
      <c r="H131" s="21">
        <v>48570477</v>
      </c>
      <c r="I131" s="21">
        <v>4713328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1697099025</v>
      </c>
      <c r="H132" s="24">
        <f>SUM(H127:H131)</f>
        <v>294621542</v>
      </c>
      <c r="I132" s="24">
        <f>SUM(I127:I131)</f>
        <v>1402477483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3074583776</v>
      </c>
      <c r="H133" s="24">
        <f>H116+H125-H132</f>
        <v>1992788385</v>
      </c>
      <c r="I133" s="24">
        <f>I116+I125-I132</f>
        <v>1081795391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826191415</v>
      </c>
      <c r="H135" s="21">
        <v>826191415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115032641</v>
      </c>
      <c r="H136" s="21">
        <v>115032641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20973039</v>
      </c>
      <c r="H137" s="21">
        <v>20973039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49609856</v>
      </c>
      <c r="H138" s="21">
        <v>49609856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123632769</v>
      </c>
      <c r="H139" s="21">
        <v>123632769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132003772</v>
      </c>
      <c r="H140" s="21">
        <v>132003772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178146755</v>
      </c>
      <c r="H141" s="21">
        <v>178146755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1445590247</v>
      </c>
      <c r="H142" s="24">
        <f>SUM(H135:H141)</f>
        <v>1445590247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1628993529</v>
      </c>
      <c r="H144" s="24">
        <f>H133-H142</f>
        <v>547198138</v>
      </c>
      <c r="I144" s="24">
        <f>I133-I142</f>
        <v>1081795391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243040379</v>
      </c>
      <c r="H145" s="21">
        <v>243040379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1385953150</v>
      </c>
      <c r="H146" s="24">
        <f>H144-H145</f>
        <v>304157759</v>
      </c>
      <c r="I146" s="24">
        <f>I144-I145</f>
        <v>1081795391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1385953150</v>
      </c>
      <c r="H149" s="24">
        <f>H146+H147+H148</f>
        <v>304157759</v>
      </c>
      <c r="I149" s="24">
        <f>I146+I147+I148</f>
        <v>1081795391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</mergeCells>
  <hyperlinks>
    <hyperlink ref="E11" r:id="rId1" xr:uid="{2ADAF0C6-D363-462B-862D-C17F1E98CB68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2-чорак 2024</vt:lpstr>
      <vt:lpstr>3-чорак 2024</vt:lpstr>
      <vt:lpstr>4-чорак 2024</vt:lpstr>
      <vt:lpstr>1-чорак 2025</vt:lpstr>
      <vt:lpstr>2-чорак 2025</vt:lpstr>
      <vt:lpstr>3-чорак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2025-10-14T12:03:14Z</dcterms:modified>
</cp:coreProperties>
</file>